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5550" windowHeight="4740" tabRatio="908" firstSheet="6" activeTab="8"/>
  </bookViews>
  <sheets>
    <sheet name="BDI" sheetId="13" r:id="rId1"/>
    <sheet name="MAT BETUMINOSO" sheetId="8" state="hidden" r:id="rId2"/>
    <sheet name="BDI 1" sheetId="20" r:id="rId3"/>
    <sheet name="Cronograma" sheetId="15" r:id="rId4"/>
    <sheet name="Quadro de Areas" sheetId="5" state="hidden" r:id="rId5"/>
    <sheet name="MEMORIA DE CALCULO SINALIZA" sheetId="12" r:id="rId6"/>
    <sheet name="MEMORIAL DE CALCULO" sheetId="3" r:id="rId7"/>
    <sheet name="QUADRO DE AREAS (2)" sheetId="11" r:id="rId8"/>
    <sheet name="Orçamento" sheetId="4" r:id="rId9"/>
    <sheet name="Canteiro" sheetId="16" r:id="rId10"/>
    <sheet name="Adm Local" sheetId="17" r:id="rId11"/>
    <sheet name="Mobilização" sheetId="18" r:id="rId12"/>
    <sheet name="Plan1" sheetId="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#REF!</definedName>
    <definedName name="__123Graph_A" hidden="1">[1]aux!$I$28:$M$28</definedName>
    <definedName name="__123Graph_AGraph1" hidden="1">[1]aux!$I$6:$M$6</definedName>
    <definedName name="__123Graph_AGraph10" hidden="1">[1]aux!$I$24:$M$24</definedName>
    <definedName name="__123Graph_AGraph11" hidden="1">[1]aux!$I$26:$M$26</definedName>
    <definedName name="__123Graph_AGraph12" hidden="1">[1]aux!$I$28:$M$28</definedName>
    <definedName name="__123Graph_AGraph2" hidden="1">[1]aux!$I$8:$M$8</definedName>
    <definedName name="__123Graph_AGraph3" hidden="1">[1]aux!$I$10:$M$10</definedName>
    <definedName name="__123Graph_AGraph4" hidden="1">[1]aux!$I$12:$M$12</definedName>
    <definedName name="__123Graph_AGraph5" hidden="1">[1]aux!$I$14:$M$14</definedName>
    <definedName name="__123Graph_AGraph6" hidden="1">[1]aux!$I$16:$M$16</definedName>
    <definedName name="__123Graph_AGraph7" hidden="1">[1]aux!$I$18:$M$18</definedName>
    <definedName name="__123Graph_AGraph8" hidden="1">[1]aux!$I$20:$M$20</definedName>
    <definedName name="__123Graph_AGraph9" hidden="1">[1]aux!$I$22:$M$22</definedName>
    <definedName name="__123Graph_B" hidden="1">[1]aux!$B$28:$F$28</definedName>
    <definedName name="__123Graph_BGraph1" hidden="1">[1]aux!$B$6:$F$6</definedName>
    <definedName name="__123Graph_BGraph10" hidden="1">[1]aux!$B$24:$F$24</definedName>
    <definedName name="__123Graph_BGraph11" hidden="1">[1]aux!$B$26:$F$26</definedName>
    <definedName name="__123Graph_BGraph12" hidden="1">[1]aux!$B$28:$F$28</definedName>
    <definedName name="__123Graph_BGraph2" hidden="1">[1]aux!$B$8:$F$8</definedName>
    <definedName name="__123Graph_BGraph3" hidden="1">[1]aux!$B$10:$F$10</definedName>
    <definedName name="__123Graph_BGraph4" hidden="1">[1]aux!$B$12:$F$12</definedName>
    <definedName name="__123Graph_BGraph5" hidden="1">[1]aux!$B$14:$F$14</definedName>
    <definedName name="__123Graph_BGraph6" hidden="1">[1]aux!$B$16:$F$16</definedName>
    <definedName name="__123Graph_BGraph7" hidden="1">[1]aux!$B$18:$F$18</definedName>
    <definedName name="__123Graph_BGraph8" hidden="1">[1]aux!$B$20:$F$20</definedName>
    <definedName name="__123Graph_BGraph9" hidden="1">[1]aux!$B$22:$F$22</definedName>
    <definedName name="__123Graph_X" hidden="1">[1]aux!$B$29:$F$29</definedName>
    <definedName name="__123Graph_XGraph1" hidden="1">[1]aux!$B$7:$F$7</definedName>
    <definedName name="__123Graph_XGraph10" hidden="1">[1]aux!$B$25:$F$25</definedName>
    <definedName name="__123Graph_XGraph11" hidden="1">[1]aux!$B$27:$F$27</definedName>
    <definedName name="__123Graph_XGraph12" hidden="1">[1]aux!$B$29:$F$29</definedName>
    <definedName name="__123Graph_XGraph2" hidden="1">[1]aux!$B$9:$F$9</definedName>
    <definedName name="__123Graph_XGraph3" hidden="1">[1]aux!$B$11:$F$11</definedName>
    <definedName name="__123Graph_XGraph4" hidden="1">[1]aux!$B$13:$F$13</definedName>
    <definedName name="__123Graph_XGraph5" hidden="1">[1]aux!$B$15:$F$15</definedName>
    <definedName name="__123Graph_XGraph6" hidden="1">[1]aux!$B$17:$F$17</definedName>
    <definedName name="__123Graph_XGraph7" hidden="1">[1]aux!$B$19:$F$19</definedName>
    <definedName name="__123Graph_XGraph8" hidden="1">[1]aux!$B$21:$F$21</definedName>
    <definedName name="__123Graph_XGraph9" hidden="1">[1]aux!$B$23:$F$23</definedName>
    <definedName name="__INS01">[2]INSUMOS!$C$2</definedName>
    <definedName name="__INS02">[2]INSUMOS!$C$3</definedName>
    <definedName name="__INS03">[2]INSUMOS!$C$4</definedName>
    <definedName name="__INS04">[2]INSUMOS!$C$6</definedName>
    <definedName name="__INS05">[3]INSUMOS!$C$12</definedName>
    <definedName name="__INS06">[3]INSUMOS!$C$14</definedName>
    <definedName name="__INS07">[2]INSUMOS!$C$16</definedName>
    <definedName name="__INS08">[2]INSUMOS!$C$17</definedName>
    <definedName name="__INS09">[2]INSUMOS!$C$18</definedName>
    <definedName name="__INS10">[2]INSUMOS!$C$19</definedName>
    <definedName name="__INS11">[3]INSUMOS!$C$20</definedName>
    <definedName name="__INS12">#REF!</definedName>
    <definedName name="__INS13">#REF!</definedName>
    <definedName name="__INS14">[2]INSUMOS!$C$23</definedName>
    <definedName name="__INS15">#REF!</definedName>
    <definedName name="__INS16">[2]INSUMOS!$C$25</definedName>
    <definedName name="__INS17">[2]INSUMOS!$C$26</definedName>
    <definedName name="__INS18">#REF!</definedName>
    <definedName name="__INS19">[2]INSUMOS!$C$29</definedName>
    <definedName name="__INS20">[2]INSUMOS!$C$30</definedName>
    <definedName name="__INS21">[2]INSUMOS!$C$31</definedName>
    <definedName name="__INS22">[2]INSUMOS!$C$36</definedName>
    <definedName name="__INS23">#REF!</definedName>
    <definedName name="__INS24">#REF!</definedName>
    <definedName name="__INS25">[2]INSUMOS!$C$42</definedName>
    <definedName name="__INS26">[2]INSUMOS!$C$43</definedName>
    <definedName name="__INS27">[2]INSUMOS!$C$44</definedName>
    <definedName name="__INS28">[2]INSUMOS!$C$45</definedName>
    <definedName name="__INS29">#REF!</definedName>
    <definedName name="__INS30">[2]INSUMOS!$C$47</definedName>
    <definedName name="__INS31">[2]INSUMOS!$C$48</definedName>
    <definedName name="__INS32">#REF!</definedName>
    <definedName name="__INS33">[3]INSUMOS!$C$52</definedName>
    <definedName name="__INS34">#REF!</definedName>
    <definedName name="__INS35">#REF!</definedName>
    <definedName name="__INS36">#REF!</definedName>
    <definedName name="__INS37">[3]INSUMOS!$C$56</definedName>
    <definedName name="__INS38">#REF!</definedName>
    <definedName name="__INS39">#REF!</definedName>
    <definedName name="__INS40">#REF!</definedName>
    <definedName name="__INS41">#REF!</definedName>
    <definedName name="__INS42">[3]INSUMOS!$C$61</definedName>
    <definedName name="__INS43">#REF!</definedName>
    <definedName name="__INS44">#REF!</definedName>
    <definedName name="__INS45">#REF!</definedName>
    <definedName name="__INS46">#REF!</definedName>
    <definedName name="__INS47">[3]INSUMOS!$C$66</definedName>
    <definedName name="__INS48">#REF!</definedName>
    <definedName name="__tre3">[2]INSUMOS!$C$66</definedName>
    <definedName name="_Fill" hidden="1">#REF!</definedName>
    <definedName name="_INS01">[4]INSUMOS!$C$2</definedName>
    <definedName name="_INS02">[4]INSUMOS!$C$3</definedName>
    <definedName name="_INS03">[4]INSUMOS!$C$4</definedName>
    <definedName name="_INS04">[4]INSUMOS!$C$6</definedName>
    <definedName name="_INS05">[5]INSUMOS!$C$12</definedName>
    <definedName name="_INS06">[5]INSUMOS!$C$14</definedName>
    <definedName name="_INS07">[4]INSUMOS!$C$16</definedName>
    <definedName name="_INS08">[4]INSUMOS!$C$17</definedName>
    <definedName name="_INS09">[4]INSUMOS!$C$18</definedName>
    <definedName name="_INS10">[4]INSUMOS!$C$19</definedName>
    <definedName name="_INS11">[5]INSUMOS!$C$20</definedName>
    <definedName name="_INS12">#REF!</definedName>
    <definedName name="_INS13">#REF!</definedName>
    <definedName name="_INS14">[4]INSUMOS!$C$23</definedName>
    <definedName name="_INS15">#REF!</definedName>
    <definedName name="_INS16">[4]INSUMOS!$C$25</definedName>
    <definedName name="_INS17">[4]INSUMOS!$C$26</definedName>
    <definedName name="_INS18">#REF!</definedName>
    <definedName name="_INS19">[4]INSUMOS!$C$29</definedName>
    <definedName name="_INS20">[4]INSUMOS!$C$30</definedName>
    <definedName name="_INS21">[4]INSUMOS!$C$31</definedName>
    <definedName name="_INS22">[4]INSUMOS!$C$36</definedName>
    <definedName name="_INS23">#REF!</definedName>
    <definedName name="_INS24">#REF!</definedName>
    <definedName name="_INS25">[4]INSUMOS!$C$42</definedName>
    <definedName name="_INS26">[4]INSUMOS!$C$43</definedName>
    <definedName name="_INS27">[4]INSUMOS!$C$44</definedName>
    <definedName name="_INS28">[4]INSUMOS!$C$45</definedName>
    <definedName name="_INS29">#REF!</definedName>
    <definedName name="_INS30">[4]INSUMOS!$C$47</definedName>
    <definedName name="_INS31">[4]INSUMOS!$C$48</definedName>
    <definedName name="_INS32">#REF!</definedName>
    <definedName name="_INS33">[5]INSUMOS!$C$52</definedName>
    <definedName name="_INS34">#REF!</definedName>
    <definedName name="_INS35">#REF!</definedName>
    <definedName name="_INS36">#REF!</definedName>
    <definedName name="_INS37">[5]INSUMOS!$C$56</definedName>
    <definedName name="_INS38">#REF!</definedName>
    <definedName name="_INS39">#REF!</definedName>
    <definedName name="_INS40">#REF!</definedName>
    <definedName name="_INS41">#REF!</definedName>
    <definedName name="_INS42">[5]INSUMOS!$C$61</definedName>
    <definedName name="_INS43">#REF!</definedName>
    <definedName name="_INS44">#REF!</definedName>
    <definedName name="_INS45">#REF!</definedName>
    <definedName name="_INS46">#REF!</definedName>
    <definedName name="_INS47">[5]INSUMOS!$C$66</definedName>
    <definedName name="_INS48">#REF!</definedName>
    <definedName name="_Order1" hidden="1">255</definedName>
    <definedName name="_Order2" hidden="1">255</definedName>
    <definedName name="_tre3">[4]INSUMOS!$C$66</definedName>
    <definedName name="A">#REF!</definedName>
    <definedName name="a10000000">[6]ORÇAMENTO!#REF!</definedName>
    <definedName name="AA">#REF!</definedName>
    <definedName name="AccessDatabase" hidden="1">"D:\Arquivos do excel\Planilha modelo1.mdb"</definedName>
    <definedName name="_xlnm.Print_Area" localSheetId="0">BDI!$B$1:$E$47</definedName>
    <definedName name="_xlnm.Print_Area" localSheetId="3">Cronograma!$A$1:$I$34</definedName>
    <definedName name="_xlnm.Print_Area" localSheetId="1">'MAT BETUMINOSO'!$A$1:$I$28</definedName>
    <definedName name="_xlnm.Print_Area" localSheetId="5">'MEMORIA DE CALCULO SINALIZA'!$A$1:$H$116</definedName>
    <definedName name="_xlnm.Print_Area" localSheetId="8">Orçamento!$A$1:$J$41</definedName>
    <definedName name="_xlnm.Print_Area" localSheetId="4">'Quadro de Areas'!$A$1:$M$27</definedName>
    <definedName name="_xlnm.Print_Area" localSheetId="7">'QUADRO DE AREAS (2)'!$A$1:$L$39</definedName>
    <definedName name="BYANNA" localSheetId="5" hidden="1">{#N/A,#N/A,FALSE,"PR  06";#N/A,#N/A,FALSE,"PR  07";#N/A,#N/A,FALSE,"PR 08";#N/A,#N/A,FALSE,"PR 09";#N/A,#N/A,FALSE,"PR 40";#N/A,#N/A,FALSE,"PR 41";#N/A,#N/A,FALSE,"PR 45";#N/A,#N/A,FALSE,"PR 46";#N/A,#N/A,FALSE,"PR 55"}</definedName>
    <definedName name="BYANNA" hidden="1">{#N/A,#N/A,FALSE,"PR  06";#N/A,#N/A,FALSE,"PR  07";#N/A,#N/A,FALSE,"PR 08";#N/A,#N/A,FALSE,"PR 09";#N/A,#N/A,FALSE,"PR 40";#N/A,#N/A,FALSE,"PR 41";#N/A,#N/A,FALSE,"PR 45";#N/A,#N/A,FALSE,"PR 46";#N/A,#N/A,FALSE,"PR 55"}</definedName>
    <definedName name="DT_BF">[7]CALCULOS!$C$11</definedName>
    <definedName name="EMPOLAMENTO">[7]CALCULOS!$C$5</definedName>
    <definedName name="er">[4]INSUMOS!$C$14</definedName>
    <definedName name="Excel_BuiltIn__FilterDatabase_2">"$#REF!.$A$6:$G$2467"</definedName>
    <definedName name="Excel_BuiltIn__FilterDatabase_2_1">#REF!</definedName>
    <definedName name="Excel_BuiltIn_Print_Area">#REF!</definedName>
    <definedName name="Excel_BuiltIn_Print_Area_1_1_1">#REF!</definedName>
    <definedName name="Excel_BuiltIn_Print_Area_13">#REF!</definedName>
    <definedName name="Excel_BuiltIn_Print_Area_13_1">#REF!</definedName>
    <definedName name="Excel_BuiltIn_Print_Area_16">"$#REF!.$A$1:$H$233"</definedName>
    <definedName name="Excel_BuiltIn_Print_Area_17">"$#REF!.$A$1:$G$23"</definedName>
    <definedName name="Excel_BuiltIn_Print_Area_2_1">#REF!</definedName>
    <definedName name="Excel_BuiltIn_Print_Area_2_1_1">"$#REF!.$A$1:$F$2467"</definedName>
    <definedName name="Excel_BuiltIn_Print_Area_2_1_1_1_1_1_1">#REF!</definedName>
    <definedName name="Excel_BuiltIn_Print_Area_2_1_1_1_1_1_1_1">#REF!</definedName>
    <definedName name="Excel_BuiltIn_Print_Area_2_1_1_1_1_1_1_1_1">#REF!</definedName>
    <definedName name="Excel_BuiltIn_Print_Area_2_1_1_1_1_1_1_1_1_1">#REF!</definedName>
    <definedName name="Excel_BuiltIn_Print_Area_2_1_1_1_1_1_1_1_1_1_1">#REF!</definedName>
    <definedName name="Excel_BuiltIn_Print_Area_2_1_1_1_1_1_1_1_1_1_1_1">#REF!</definedName>
    <definedName name="Excel_BuiltIn_Print_Area_4">#REF!</definedName>
    <definedName name="Excel_BuiltIn_Print_Area_5">#REF!</definedName>
    <definedName name="Excel_BuiltIn_Print_Area_6">#REF!</definedName>
    <definedName name="Excel_BuiltIn_Print_Area_9">#REF!</definedName>
    <definedName name="Excel_BuiltIn_Print_Titles_10">#REF!</definedName>
    <definedName name="Excel_BuiltIn_Print_Titles_10_1">"$BLH_QUA.$A$1:$AMJ$10"</definedName>
    <definedName name="Excel_BuiltIn_Print_Titles_11">#REF!</definedName>
    <definedName name="Excel_BuiltIn_Print_Titles_11_1">"$PA_02CD.$A$1:$AMJ$9"</definedName>
    <definedName name="Excel_BuiltIn_Print_Titles_12">#REF!</definedName>
    <definedName name="Excel_BuiltIn_Print_Titles_12_1">"$PA_02SD.$A$1:$AMJ$9"</definedName>
    <definedName name="Excel_BuiltIn_Print_Titles_13">#REF!</definedName>
    <definedName name="Excel_BuiltIn_Print_Titles_13_1">"$PA_01SD.$A$1:$AMJ$9"</definedName>
    <definedName name="Excel_BuiltIn_Print_Titles_14">"$PA_01CD.$A$1:$AMJ$9"</definedName>
    <definedName name="Excel_BuiltIn_Print_Titles_2_1">"$#REF!.$A$1:$AMJ$6"</definedName>
    <definedName name="Excel_BuiltIn_Print_Titles_3">#REF!</definedName>
    <definedName name="Excel_BuiltIn_Print_Titles_3_1">"$BLA_ADM.$A$1:$AMJ$9"</definedName>
    <definedName name="Excel_BuiltIn_Print_Titles_3_1_1">"$BLB_AU_BI.$A$1:$AMJ$1"</definedName>
    <definedName name="Excel_BuiltIn_Print_Titles_4">#REF!</definedName>
    <definedName name="Excel_BuiltIn_Print_Titles_4_1">"$BLB_AU_BI.$A$1:$AMJ$8"</definedName>
    <definedName name="Excel_BuiltIn_Print_Titles_5">#REF!</definedName>
    <definedName name="Excel_BuiltIn_Print_Titles_5_1">"$BLC_LAB.$A$1:$AMJ$8"</definedName>
    <definedName name="Excel_BuiltIn_Print_Titles_6">#REF!</definedName>
    <definedName name="Excel_BuiltIn_Print_Titles_6_1">"$BLD_PAT.$A$1:$AMJ$8"</definedName>
    <definedName name="Excel_BuiltIn_Print_Titles_7">#REF!</definedName>
    <definedName name="Excel_BuiltIn_Print_Titles_7_1">"$BLE_4SL_SAN.$A$1:$AMJ$8"</definedName>
    <definedName name="Excel_BuiltIn_Print_Titles_8">#REF!</definedName>
    <definedName name="Excel_BuiltIn_Print_Titles_8_1">"$BLF_4SL.$A$1:$AMJ$8"</definedName>
    <definedName name="Excel_BuiltIn_Print_Titles_9">#REF!</definedName>
    <definedName name="Excel_BuiltIn_Print_Titles_9_1">"$BLG_VES.$A$1:$AMJ$10"</definedName>
    <definedName name="ijol">[4]INSUMOS!$C$61</definedName>
    <definedName name="INS03A">[4]INSUMOS!$C$5</definedName>
    <definedName name="INS04A">[4]INSUMOS!$C$7</definedName>
    <definedName name="INS04B">[4]INSUMOS!$C$8</definedName>
    <definedName name="INS05A">#REF!</definedName>
    <definedName name="INS06B">#REF!</definedName>
    <definedName name="INS17A">[4]INSUMOS!$C$27</definedName>
    <definedName name="INS21B">#REF!</definedName>
    <definedName name="INS21C">[4]INSUMOS!$C$33</definedName>
    <definedName name="INS21D">[4]INSUMOS!$C$34</definedName>
    <definedName name="INS21E">[4]INSUMOS!$C$35</definedName>
    <definedName name="INS24A">[4]INSUMOS!$C$38</definedName>
    <definedName name="INS24AA">#REF!</definedName>
    <definedName name="INS24BB">#REF!</definedName>
    <definedName name="INS24D">[4]INSUMOS!$C$39</definedName>
    <definedName name="INS31A">#REF!</definedName>
    <definedName name="INS31B">#REF!</definedName>
    <definedName name="INS4C">[4]INSUMOS!$C$9</definedName>
    <definedName name="INS4D">#REF!</definedName>
    <definedName name="INS4E">#REF!</definedName>
    <definedName name="lui">#REF!</definedName>
    <definedName name="opa">#REF!</definedName>
    <definedName name="RELMOBRA" localSheetId="5" hidden="1">{#N/A,#N/A,FALSE,"SS";#N/A,#N/A,FALSE,"TER1";#N/A,#N/A,FALSE,"TER2";#N/A,#N/A,FALSE,"TER3";#N/A,#N/A,FALSE,"TP1";#N/A,#N/A,FALSE,"TP2";#N/A,#N/A,FALSE,"TP3";#N/A,#N/A,FALSE,"DI1";#N/A,#N/A,FALSE,"DI2";#N/A,#N/A,FALSE,"DI3";#N/A,#N/A,FALSE,"DS1";#N/A,#N/A,FALSE,"DS2";#N/A,#N/A,FALSE,"CM"}</definedName>
    <definedName name="RELMOBRA" hidden="1">{#N/A,#N/A,FALSE,"SS";#N/A,#N/A,FALSE,"TER1";#N/A,#N/A,FALSE,"TER2";#N/A,#N/A,FALSE,"TER3";#N/A,#N/A,FALSE,"TP1";#N/A,#N/A,FALSE,"TP2";#N/A,#N/A,FALSE,"TP3";#N/A,#N/A,FALSE,"DI1";#N/A,#N/A,FALSE,"DI2";#N/A,#N/A,FALSE,"DI3";#N/A,#N/A,FALSE,"DS1";#N/A,#N/A,FALSE,"DS2";#N/A,#N/A,FALSE,"CM"}</definedName>
    <definedName name="rerf" localSheetId="5" hidden="1">{#N/A,#N/A,FALSE,"SS";#N/A,#N/A,FALSE,"TER1";#N/A,#N/A,FALSE,"TER2";#N/A,#N/A,FALSE,"TER3";#N/A,#N/A,FALSE,"TP1";#N/A,#N/A,FALSE,"TP2";#N/A,#N/A,FALSE,"TP3";#N/A,#N/A,FALSE,"DI1";#N/A,#N/A,FALSE,"DI2";#N/A,#N/A,FALSE,"DI3";#N/A,#N/A,FALSE,"DS1";#N/A,#N/A,FALSE,"DS2";#N/A,#N/A,FALSE,"CM"}</definedName>
    <definedName name="rerf" hidden="1">{#N/A,#N/A,FALSE,"SS";#N/A,#N/A,FALSE,"TER1";#N/A,#N/A,FALSE,"TER2";#N/A,#N/A,FALSE,"TER3";#N/A,#N/A,FALSE,"TP1";#N/A,#N/A,FALSE,"TP2";#N/A,#N/A,FALSE,"TP3";#N/A,#N/A,FALSE,"DI1";#N/A,#N/A,FALSE,"DI2";#N/A,#N/A,FALSE,"DI3";#N/A,#N/A,FALSE,"DS1";#N/A,#N/A,FALSE,"DS2";#N/A,#N/A,FALSE,"CM"}</definedName>
    <definedName name="RES" localSheetId="5" hidden="1">{#N/A,#N/A,FALSE,"SS";#N/A,#N/A,FALSE,"TER1";#N/A,#N/A,FALSE,"TER2";#N/A,#N/A,FALSE,"TER3";#N/A,#N/A,FALSE,"TP1";#N/A,#N/A,FALSE,"TP2";#N/A,#N/A,FALSE,"TP3";#N/A,#N/A,FALSE,"DI1";#N/A,#N/A,FALSE,"DI2";#N/A,#N/A,FALSE,"DI3";#N/A,#N/A,FALSE,"DS1";#N/A,#N/A,FALSE,"DS2";#N/A,#N/A,FALSE,"CM"}</definedName>
    <definedName name="RES" hidden="1">{#N/A,#N/A,FALSE,"SS";#N/A,#N/A,FALSE,"TER1";#N/A,#N/A,FALSE,"TER2";#N/A,#N/A,FALSE,"TER3";#N/A,#N/A,FALSE,"TP1";#N/A,#N/A,FALSE,"TP2";#N/A,#N/A,FALSE,"TP3";#N/A,#N/A,FALSE,"DI1";#N/A,#N/A,FALSE,"DI2";#N/A,#N/A,FALSE,"DI3";#N/A,#N/A,FALSE,"DS1";#N/A,#N/A,FALSE,"DS2";#N/A,#N/A,FALSE,"CM"}</definedName>
    <definedName name="Reuniao" localSheetId="5" hidden="1">{#N/A,#N/A,FALSE,"CM BAR";#N/A,#N/A,FALSE,"SUBSOLO";#N/A,#N/A,FALSE,"TERREO";#N/A,#N/A,FALSE,"TIPO";#N/A,#N/A,FALSE,"DUP  INF";#N/A,#N/A,FALSE,"DUP SUP"}</definedName>
    <definedName name="Reuniao" hidden="1">{#N/A,#N/A,FALSE,"CM BAR";#N/A,#N/A,FALSE,"SUBSOLO";#N/A,#N/A,FALSE,"TERREO";#N/A,#N/A,FALSE,"TIPO";#N/A,#N/A,FALSE,"DUP  INF";#N/A,#N/A,FALSE,"DUP SUP"}</definedName>
    <definedName name="rev" localSheetId="5" hidden="1">{#N/A,#N/A,FALSE,"SS";#N/A,#N/A,FALSE,"TER1";#N/A,#N/A,FALSE,"TER2";#N/A,#N/A,FALSE,"TER3";#N/A,#N/A,FALSE,"TP1";#N/A,#N/A,FALSE,"TP2";#N/A,#N/A,FALSE,"TP3";#N/A,#N/A,FALSE,"DI1";#N/A,#N/A,FALSE,"DI2";#N/A,#N/A,FALSE,"DI3";#N/A,#N/A,FALSE,"DS1";#N/A,#N/A,FALSE,"DS2";#N/A,#N/A,FALSE,"CM"}</definedName>
    <definedName name="rev" hidden="1">{#N/A,#N/A,FALSE,"SS";#N/A,#N/A,FALSE,"TER1";#N/A,#N/A,FALSE,"TER2";#N/A,#N/A,FALSE,"TER3";#N/A,#N/A,FALSE,"TP1";#N/A,#N/A,FALSE,"TP2";#N/A,#N/A,FALSE,"TP3";#N/A,#N/A,FALSE,"DI1";#N/A,#N/A,FALSE,"DI2";#N/A,#N/A,FALSE,"DI3";#N/A,#N/A,FALSE,"DS1";#N/A,#N/A,FALSE,"DS2";#N/A,#N/A,FALSE,"CM"}</definedName>
    <definedName name="Serviços">[8]Solum!$A$3:$AD$2430</definedName>
    <definedName name="Serviços_1">[9]Serviços!$A$3:$AE$2694</definedName>
    <definedName name="Serviços_10">[9]Serviços!$A$3:$AE$2694</definedName>
    <definedName name="Serviços_11">[9]Serviços!$A$3:$AE$2694</definedName>
    <definedName name="Serviços_12">[9]Serviços!$A$3:$AE$2694</definedName>
    <definedName name="Serviços_2">[9]Serviços!$A$3:$AE$2694</definedName>
    <definedName name="Serviços_3">[9]Serviços!$A$3:$AE$2694</definedName>
    <definedName name="Serviços_4">[9]Serviços!$A$3:$AE$2694</definedName>
    <definedName name="Serviços_5">[9]Serviços!$A$3:$AE$2694</definedName>
    <definedName name="Serviços_6">[9]Serviços!$A$3:$AE$2694</definedName>
    <definedName name="Serviços_7">[9]Serviços!$A$3:$AE$2694</definedName>
    <definedName name="Serviços_8">[9]Serviços!$A$3:$AE$2694</definedName>
    <definedName name="Serviços_9">[9]Serviços!$A$3:$AE$2694</definedName>
    <definedName name="_xlnm.Print_Titles" localSheetId="6">'MEMORIAL DE CALCULO'!$1:$10</definedName>
    <definedName name="wrn.ACABINT." localSheetId="5" hidden="1">{#N/A,#N/A,FALSE,"SS";#N/A,#N/A,FALSE,"TER1";#N/A,#N/A,FALSE,"TER2";#N/A,#N/A,FALSE,"TER3";#N/A,#N/A,FALSE,"TP1";#N/A,#N/A,FALSE,"TP2";#N/A,#N/A,FALSE,"TP3";#N/A,#N/A,FALSE,"DI1";#N/A,#N/A,FALSE,"DI2";#N/A,#N/A,FALSE,"DI3";#N/A,#N/A,FALSE,"DS1";#N/A,#N/A,FALSE,"DS2";#N/A,#N/A,FALSE,"CM"}</definedName>
    <definedName name="wrn.ACABINT." hidden="1">{#N/A,#N/A,FALSE,"SS";#N/A,#N/A,FALSE,"TER1";#N/A,#N/A,FALSE,"TER2";#N/A,#N/A,FALSE,"TER3";#N/A,#N/A,FALSE,"TP1";#N/A,#N/A,FALSE,"TP2";#N/A,#N/A,FALSE,"TP3";#N/A,#N/A,FALSE,"DI1";#N/A,#N/A,FALSE,"DI2";#N/A,#N/A,FALSE,"DI3";#N/A,#N/A,FALSE,"DS1";#N/A,#N/A,FALSE,"DS2";#N/A,#N/A,FALSE,"CM"}</definedName>
    <definedName name="wrn.ACABINT._.TOT." localSheetId="5" hidden="1">{#N/A,#N/A,FALSE,"SS 1";#N/A,#N/A,FALSE,"TER 1 (A)";#N/A,#N/A,FALSE,"SS 2";#N/A,#N/A,FALSE,"TER 1 (B)";#N/A,#N/A,FALSE,"TER 1 (C)";#N/A,#N/A,FALSE,"TER 1 (D)";#N/A,#N/A,FALSE,"TER 1 (E)";#N/A,#N/A,FALSE,"TER 2 "}</definedName>
    <definedName name="wrn.ACABINT._.TOT." hidden="1">{#N/A,#N/A,FALSE,"SS 1";#N/A,#N/A,FALSE,"TER 1 (A)";#N/A,#N/A,FALSE,"SS 2";#N/A,#N/A,FALSE,"TER 1 (B)";#N/A,#N/A,FALSE,"TER 1 (C)";#N/A,#N/A,FALSE,"TER 1 (D)";#N/A,#N/A,FALSE,"TER 1 (E)";#N/A,#N/A,FALSE,"TER 2 "}</definedName>
    <definedName name="wrn.ESQ._.TOT." localSheetId="5" hidden="1">{#N/A,#N/A,FALSE,"SS 1";#N/A,#N/A,FALSE,"SS 2";#N/A,#N/A,FALSE,"TER 1 (1)";#N/A,#N/A,FALSE,"TER 1 (2)";#N/A,#N/A,FALSE,"TER 2";#N/A,#N/A,FALSE,"TIPO";#N/A,#N/A,FALSE,"CM  BAR"}</definedName>
    <definedName name="wrn.ESQ._.TOT." hidden="1">{#N/A,#N/A,FALSE,"SS 1";#N/A,#N/A,FALSE,"SS 2";#N/A,#N/A,FALSE,"TER 1 (1)";#N/A,#N/A,FALSE,"TER 1 (2)";#N/A,#N/A,FALSE,"TER 2";#N/A,#N/A,FALSE,"TIPO";#N/A,#N/A,FALSE,"CM  BAR"}</definedName>
    <definedName name="wrn.FACHADA." localSheetId="5" hidden="1">{#N/A,#N/A,TRUE,"TER  EXT";#N/A,#N/A,TRUE,"TER  EXT";#N/A,#N/A,TRUE,"LAT  ESQ";#N/A,#N/A,TRUE,"FRONTAL";#N/A,#N/A,TRUE,"POST";#N/A,#N/A,TRUE,"LAT  DIR"}</definedName>
    <definedName name="wrn.FACHADA." hidden="1">{#N/A,#N/A,TRUE,"TER  EXT";#N/A,#N/A,TRUE,"TER  EXT";#N/A,#N/A,TRUE,"LAT  ESQ";#N/A,#N/A,TRUE,"FRONTAL";#N/A,#N/A,TRUE,"POST";#N/A,#N/A,TRUE,"LAT  DIR"}</definedName>
    <definedName name="wrn.FERPILAR." localSheetId="5" hidden="1">{#N/A,#N/A,FALSE,"PR  06";#N/A,#N/A,FALSE,"PR  07";#N/A,#N/A,FALSE,"PR 08";#N/A,#N/A,FALSE,"PR 09";#N/A,#N/A,FALSE,"PR 40";#N/A,#N/A,FALSE,"PR 41";#N/A,#N/A,FALSE,"PR 45";#N/A,#N/A,FALSE,"PR 46";#N/A,#N/A,FALSE,"PR 55"}</definedName>
    <definedName name="wrn.FERPILAR." hidden="1">{#N/A,#N/A,FALSE,"PR  06";#N/A,#N/A,FALSE,"PR  07";#N/A,#N/A,FALSE,"PR 08";#N/A,#N/A,FALSE,"PR 09";#N/A,#N/A,FALSE,"PR 40";#N/A,#N/A,FALSE,"PR 41";#N/A,#N/A,FALSE,"PR 45";#N/A,#N/A,FALSE,"PR 46";#N/A,#N/A,FALSE,"PR 55"}</definedName>
    <definedName name="wrn.LEVFER." localSheetId="5" hidden="1">{#N/A,#N/A,FALSE,"LEVFER V2 P";#N/A,#N/A,FALSE,"LEVFER V2 P10%"}</definedName>
    <definedName name="wrn.LEVFER." hidden="1">{#N/A,#N/A,FALSE,"LEVFER V2 P";#N/A,#N/A,FALSE,"LEVFER V2 P10%"}</definedName>
    <definedName name="wrn.SERV._.PAVTO." localSheetId="5" hidden="1">{#N/A,#N/A,FALSE,"SS 1";#N/A,#N/A,FALSE,"SS 2";#N/A,#N/A,FALSE,"TER 1 (1)";#N/A,#N/A,FALSE,"TER 1 (2)";#N/A,#N/A,FALSE,"TER 2 ";#N/A,#N/A,FALSE,"TP  (1)";#N/A,#N/A,FALSE,"TP  (2)";#N/A,#N/A,FALSE,"CM BAR"}</definedName>
    <definedName name="wrn.SERV._.PAVTO." hidden="1">{#N/A,#N/A,FALSE,"SS 1";#N/A,#N/A,FALSE,"SS 2";#N/A,#N/A,FALSE,"TER 1 (1)";#N/A,#N/A,FALSE,"TER 1 (2)";#N/A,#N/A,FALSE,"TER 2 ";#N/A,#N/A,FALSE,"TP  (1)";#N/A,#N/A,FALSE,"TP  (2)";#N/A,#N/A,FALSE,"CM BAR"}</definedName>
    <definedName name="wrn.serv.xls." localSheetId="5" hidden="1">{#N/A,#N/A,FALSE,"CM BAR";#N/A,#N/A,FALSE,"SUBSOLO";#N/A,#N/A,FALSE,"TERREO";#N/A,#N/A,FALSE,"TIPO";#N/A,#N/A,FALSE,"DUP  INF";#N/A,#N/A,FALSE,"DUP SUP"}</definedName>
    <definedName name="wrn.serv.xls." hidden="1">{#N/A,#N/A,FALSE,"CM BAR";#N/A,#N/A,FALSE,"SUBSOLO";#N/A,#N/A,FALSE,"TERREO";#N/A,#N/A,FALSE,"TIPO";#N/A,#N/A,FALSE,"DUP  INF";#N/A,#N/A,FALSE,"DUP SUP"}</definedName>
    <definedName name="XXXXXXXXXXXXX">#REF!</definedName>
  </definedNames>
  <calcPr calcId="144525"/>
</workbook>
</file>

<file path=xl/calcChain.xml><?xml version="1.0" encoding="utf-8"?>
<calcChain xmlns="http://schemas.openxmlformats.org/spreadsheetml/2006/main">
  <c r="H19" i="4" l="1"/>
  <c r="I19" i="4" s="1"/>
  <c r="H20" i="4"/>
  <c r="H28" i="4" s="1"/>
  <c r="H27" i="4"/>
  <c r="I27" i="4" s="1"/>
  <c r="H26" i="4"/>
  <c r="I26" i="4" s="1"/>
  <c r="B66" i="21"/>
  <c r="E53" i="21"/>
  <c r="D53" i="21"/>
  <c r="F53" i="21" s="1"/>
  <c r="E52" i="21"/>
  <c r="D52" i="21"/>
  <c r="F52" i="21" s="1"/>
  <c r="F51" i="21"/>
  <c r="E51" i="21"/>
  <c r="D51" i="21"/>
  <c r="F50" i="21"/>
  <c r="E50" i="21"/>
  <c r="D50" i="21"/>
  <c r="E49" i="21"/>
  <c r="D49" i="21"/>
  <c r="F49" i="21" s="1"/>
  <c r="E48" i="21"/>
  <c r="D48" i="21"/>
  <c r="F48" i="21" s="1"/>
  <c r="F47" i="21"/>
  <c r="E47" i="21"/>
  <c r="D47" i="21"/>
  <c r="F46" i="21"/>
  <c r="E46" i="21"/>
  <c r="D46" i="21"/>
  <c r="F45" i="21"/>
  <c r="E45" i="21"/>
  <c r="D45" i="21"/>
  <c r="F44" i="21"/>
  <c r="E44" i="21"/>
  <c r="D44" i="21"/>
  <c r="H43" i="21"/>
  <c r="H44" i="21" s="1"/>
  <c r="H45" i="21" s="1"/>
  <c r="H46" i="21" s="1"/>
  <c r="F43" i="21"/>
  <c r="E43" i="21"/>
  <c r="D43" i="21"/>
  <c r="H42" i="21"/>
  <c r="B35" i="21"/>
  <c r="E22" i="21"/>
  <c r="D22" i="21"/>
  <c r="F22" i="21" s="1"/>
  <c r="F21" i="21"/>
  <c r="E21" i="21"/>
  <c r="D21" i="21"/>
  <c r="F20" i="21"/>
  <c r="E20" i="21"/>
  <c r="D20" i="21"/>
  <c r="E19" i="21"/>
  <c r="D19" i="21"/>
  <c r="F19" i="21" s="1"/>
  <c r="E18" i="21"/>
  <c r="D18" i="21"/>
  <c r="F18" i="21" s="1"/>
  <c r="F17" i="21"/>
  <c r="E17" i="21"/>
  <c r="D17" i="21"/>
  <c r="F16" i="21"/>
  <c r="E16" i="21"/>
  <c r="D16" i="21"/>
  <c r="E15" i="21"/>
  <c r="D15" i="21"/>
  <c r="F15" i="21" s="1"/>
  <c r="E14" i="21"/>
  <c r="D14" i="21"/>
  <c r="F14" i="21" s="1"/>
  <c r="F13" i="21"/>
  <c r="E13" i="21"/>
  <c r="D13" i="21"/>
  <c r="F12" i="21"/>
  <c r="E12" i="21"/>
  <c r="D12" i="21"/>
  <c r="F71" i="16" l="1"/>
  <c r="I31" i="4" s="1"/>
  <c r="F70" i="16"/>
  <c r="J17" i="3" l="1"/>
  <c r="J20" i="3"/>
  <c r="J16" i="4"/>
  <c r="E65" i="18" l="1"/>
  <c r="E64" i="18"/>
  <c r="E62" i="18"/>
  <c r="E61" i="18"/>
  <c r="E59" i="18"/>
  <c r="E58" i="18"/>
  <c r="E57" i="18"/>
  <c r="E49" i="18"/>
  <c r="E48" i="18"/>
  <c r="E47" i="18"/>
  <c r="E46" i="18"/>
  <c r="E45" i="18"/>
  <c r="E44" i="18"/>
  <c r="E43" i="18"/>
  <c r="E42" i="18"/>
  <c r="E41" i="18"/>
  <c r="E40" i="18"/>
  <c r="E39" i="18"/>
  <c r="E38"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F57" i="17"/>
  <c r="F56" i="17"/>
  <c r="F55" i="17"/>
  <c r="F54" i="17"/>
  <c r="F53" i="17"/>
  <c r="F52" i="17"/>
  <c r="F50" i="17"/>
  <c r="F49" i="17"/>
  <c r="F48" i="17"/>
  <c r="F47" i="17"/>
  <c r="F46" i="17"/>
  <c r="F45" i="17"/>
  <c r="F44" i="17"/>
  <c r="F43" i="17"/>
  <c r="F42" i="17"/>
  <c r="F41" i="17"/>
  <c r="F39" i="17"/>
  <c r="F37" i="17"/>
  <c r="F36" i="17"/>
  <c r="F35" i="17"/>
  <c r="F34" i="17"/>
  <c r="F32" i="17"/>
  <c r="F31" i="17"/>
  <c r="F30" i="17"/>
  <c r="F29" i="17"/>
  <c r="F28" i="17"/>
  <c r="F26" i="17"/>
  <c r="F25" i="17"/>
  <c r="F23" i="17"/>
  <c r="F22" i="17"/>
  <c r="F21" i="17"/>
  <c r="F19" i="17"/>
  <c r="F18" i="17"/>
  <c r="F17" i="17"/>
  <c r="F16" i="17"/>
  <c r="F15" i="17"/>
  <c r="F14" i="17"/>
  <c r="F13" i="17"/>
  <c r="F12" i="17"/>
  <c r="F11" i="17"/>
  <c r="F10" i="17"/>
  <c r="F67" i="16"/>
  <c r="F66" i="16"/>
  <c r="F65" i="16"/>
  <c r="F64" i="16"/>
  <c r="F63" i="16"/>
  <c r="F61" i="16"/>
  <c r="F60" i="16"/>
  <c r="F59" i="16"/>
  <c r="F58" i="16"/>
  <c r="F57" i="16"/>
  <c r="F56" i="16"/>
  <c r="F55" i="16"/>
  <c r="F54" i="16"/>
  <c r="F52" i="16"/>
  <c r="F51" i="16"/>
  <c r="F50"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2" i="16"/>
  <c r="F11" i="16"/>
  <c r="F10" i="16"/>
  <c r="D23" i="20"/>
  <c r="D17" i="20"/>
  <c r="D26" i="20" s="1"/>
  <c r="D11" i="20"/>
  <c r="D50" i="18" l="1"/>
  <c r="D34" i="18"/>
  <c r="D66" i="18"/>
  <c r="F59" i="17"/>
  <c r="F69" i="16"/>
  <c r="E68" i="18" l="1"/>
  <c r="E69" i="18" s="1"/>
  <c r="E70" i="18" s="1"/>
  <c r="I32" i="4" s="1"/>
  <c r="F60" i="17"/>
  <c r="F61" i="17" s="1"/>
  <c r="I30" i="4" s="1"/>
  <c r="G61" i="17" s="1"/>
  <c r="H30" i="4"/>
  <c r="H31" i="4"/>
  <c r="H32" i="4"/>
  <c r="G71" i="16"/>
  <c r="I37" i="4"/>
  <c r="I36" i="4"/>
  <c r="I35" i="4"/>
  <c r="I34" i="4"/>
  <c r="I25" i="4"/>
  <c r="I24" i="4"/>
  <c r="I23" i="4"/>
  <c r="I22" i="4"/>
  <c r="I18" i="4"/>
  <c r="I17" i="4"/>
  <c r="I16" i="4"/>
  <c r="I15" i="4"/>
  <c r="I13" i="4"/>
  <c r="J15" i="4" l="1"/>
  <c r="J13" i="4"/>
  <c r="G37" i="4" l="1"/>
  <c r="G36" i="4"/>
  <c r="G35" i="4"/>
  <c r="G34" i="4"/>
  <c r="G32" i="4"/>
  <c r="G31" i="4"/>
  <c r="G30" i="4"/>
  <c r="G25" i="4"/>
  <c r="G24" i="4"/>
  <c r="G23" i="4"/>
  <c r="G22" i="4"/>
  <c r="G18" i="4"/>
  <c r="G17" i="4"/>
  <c r="G16" i="4"/>
  <c r="G15" i="4"/>
  <c r="G13" i="4"/>
  <c r="I20" i="4" l="1"/>
  <c r="I28" i="4" s="1"/>
  <c r="E20" i="13"/>
  <c r="E14" i="13"/>
  <c r="E23" i="13" s="1"/>
  <c r="E8" i="13"/>
  <c r="C46" i="13" l="1"/>
  <c r="I17" i="3" l="1"/>
  <c r="G38" i="11"/>
  <c r="K5" i="11"/>
  <c r="G36" i="11" l="1"/>
  <c r="H22" i="15"/>
  <c r="H20" i="15"/>
  <c r="H18" i="15"/>
  <c r="H16" i="15"/>
  <c r="H14" i="15"/>
  <c r="B21" i="15"/>
  <c r="B19" i="15"/>
  <c r="B17" i="15"/>
  <c r="B15" i="15"/>
  <c r="B13" i="15"/>
  <c r="J24" i="15"/>
  <c r="F37" i="4"/>
  <c r="J37" i="4" s="1"/>
  <c r="F36" i="4"/>
  <c r="J36" i="4" s="1"/>
  <c r="E35" i="4"/>
  <c r="A6" i="12"/>
  <c r="F35" i="4"/>
  <c r="J35" i="4" s="1"/>
  <c r="F34" i="4"/>
  <c r="J34" i="4" s="1"/>
  <c r="H114" i="12"/>
  <c r="H113" i="12"/>
  <c r="H112" i="12"/>
  <c r="H108" i="12"/>
  <c r="H107" i="12"/>
  <c r="H106" i="12"/>
  <c r="H105" i="12"/>
  <c r="H100" i="12"/>
  <c r="H99" i="12"/>
  <c r="H98" i="12"/>
  <c r="H97" i="12"/>
  <c r="H96" i="12"/>
  <c r="H95" i="12"/>
  <c r="H94" i="12"/>
  <c r="H90" i="12"/>
  <c r="H89" i="12"/>
  <c r="B88" i="12"/>
  <c r="H88" i="12" s="1"/>
  <c r="C87" i="12"/>
  <c r="H87" i="12" s="1"/>
  <c r="H91" i="12" s="1"/>
  <c r="H81" i="12"/>
  <c r="H80" i="12"/>
  <c r="H79" i="12"/>
  <c r="B79" i="12"/>
  <c r="H78" i="12"/>
  <c r="H82" i="12" s="1"/>
  <c r="C78" i="12"/>
  <c r="H72" i="12"/>
  <c r="H71" i="12"/>
  <c r="C71" i="12"/>
  <c r="C70" i="12"/>
  <c r="H70" i="12" s="1"/>
  <c r="H69" i="12"/>
  <c r="C69" i="12"/>
  <c r="C68" i="12"/>
  <c r="H68" i="12" s="1"/>
  <c r="H67" i="12"/>
  <c r="C67" i="12"/>
  <c r="C66" i="12"/>
  <c r="H66" i="12" s="1"/>
  <c r="H65" i="12"/>
  <c r="C65" i="12"/>
  <c r="C64" i="12"/>
  <c r="H64" i="12" s="1"/>
  <c r="U63" i="12"/>
  <c r="C63" i="12" s="1"/>
  <c r="H63" i="12" s="1"/>
  <c r="B62" i="12"/>
  <c r="H62" i="12" s="1"/>
  <c r="H61" i="12"/>
  <c r="B61" i="12"/>
  <c r="B60" i="12"/>
  <c r="H60" i="12" s="1"/>
  <c r="N59" i="12"/>
  <c r="M59" i="12"/>
  <c r="L59" i="12"/>
  <c r="H59" i="12"/>
  <c r="C59" i="12"/>
  <c r="B48" i="12"/>
  <c r="H48" i="12" s="1"/>
  <c r="H47" i="12"/>
  <c r="B43" i="12"/>
  <c r="H43" i="12" s="1"/>
  <c r="H42" i="12"/>
  <c r="H37" i="12"/>
  <c r="B37" i="12"/>
  <c r="B38" i="12" s="1"/>
  <c r="H38" i="12" s="1"/>
  <c r="B27" i="12"/>
  <c r="H26" i="12"/>
  <c r="H25" i="12"/>
  <c r="H24" i="12"/>
  <c r="H27" i="12" s="1"/>
  <c r="B20" i="12"/>
  <c r="H19" i="12"/>
  <c r="H18" i="12"/>
  <c r="H17" i="12"/>
  <c r="H20" i="12" s="1"/>
  <c r="H12" i="12"/>
  <c r="H11" i="12"/>
  <c r="H10" i="12"/>
  <c r="H13" i="12" s="1"/>
  <c r="B10" i="12"/>
  <c r="B13" i="12" s="1"/>
  <c r="J33" i="4" l="1"/>
  <c r="C21" i="15" s="1"/>
  <c r="I22" i="15" s="1"/>
  <c r="I23" i="15"/>
  <c r="G23" i="15"/>
  <c r="J22" i="15"/>
  <c r="E23" i="15"/>
  <c r="H50" i="12"/>
  <c r="H51" i="12"/>
  <c r="H30" i="12"/>
  <c r="H29" i="12"/>
  <c r="H73" i="12"/>
  <c r="H116" i="12" s="1"/>
  <c r="G22" i="15" l="1"/>
  <c r="E22" i="15"/>
  <c r="I12" i="11"/>
  <c r="I11" i="11"/>
  <c r="I10" i="11"/>
  <c r="I9" i="11"/>
  <c r="I8" i="11"/>
  <c r="I7" i="11"/>
  <c r="I6" i="11"/>
  <c r="G35" i="3"/>
  <c r="D33" i="3" s="1"/>
  <c r="B27" i="3"/>
  <c r="B45" i="3" s="1"/>
  <c r="C27" i="3"/>
  <c r="C45" i="3" s="1"/>
  <c r="G20" i="3"/>
  <c r="K6" i="11" l="1"/>
  <c r="K7" i="11"/>
  <c r="K10" i="11"/>
  <c r="K11" i="11"/>
  <c r="K12" i="11"/>
  <c r="G35" i="11"/>
  <c r="G34" i="11"/>
  <c r="G33" i="11"/>
  <c r="G32" i="11"/>
  <c r="G31" i="11"/>
  <c r="G30" i="11"/>
  <c r="G29" i="11"/>
  <c r="G28" i="11"/>
  <c r="G27" i="11"/>
  <c r="G26" i="11"/>
  <c r="G25" i="11"/>
  <c r="G24" i="11"/>
  <c r="G23" i="11"/>
  <c r="G22" i="11"/>
  <c r="G21" i="11"/>
  <c r="C20" i="11"/>
  <c r="G20" i="11" s="1"/>
  <c r="I39" i="11" s="1"/>
  <c r="F14" i="3" s="1"/>
  <c r="I20" i="3" s="1"/>
  <c r="G19" i="11"/>
  <c r="G18" i="11"/>
  <c r="G17" i="11"/>
  <c r="G12" i="11"/>
  <c r="G11" i="11"/>
  <c r="G10" i="11"/>
  <c r="G9" i="11"/>
  <c r="K9" i="11" s="1"/>
  <c r="G8" i="11"/>
  <c r="G7" i="11"/>
  <c r="G6" i="11"/>
  <c r="G5" i="11"/>
  <c r="G13" i="11" l="1"/>
  <c r="O13" i="11" s="1"/>
  <c r="F32" i="3" s="1"/>
  <c r="I38" i="3" s="1"/>
  <c r="J38" i="3" s="1"/>
  <c r="F36" i="3" s="1"/>
  <c r="F25" i="4" s="1"/>
  <c r="J25" i="4" s="1"/>
  <c r="I44" i="3"/>
  <c r="J44" i="3" s="1"/>
  <c r="F42" i="3" s="1"/>
  <c r="F27" i="4" s="1"/>
  <c r="K8" i="11"/>
  <c r="K13" i="11" s="1"/>
  <c r="M13" i="11" s="1"/>
  <c r="F12" i="3"/>
  <c r="F13" i="4" s="1"/>
  <c r="J12" i="4" s="1"/>
  <c r="F18" i="3"/>
  <c r="D24" i="4"/>
  <c r="D28" i="4"/>
  <c r="J27" i="4"/>
  <c r="C28" i="4"/>
  <c r="B28" i="4"/>
  <c r="F23" i="4" l="1"/>
  <c r="J23" i="4" s="1"/>
  <c r="F31" i="3"/>
  <c r="H35" i="3" s="1"/>
  <c r="J35" i="3" s="1"/>
  <c r="F22" i="4"/>
  <c r="J22" i="4" s="1"/>
  <c r="B25" i="8"/>
  <c r="E12" i="8"/>
  <c r="D12" i="8"/>
  <c r="F12" i="8" s="1"/>
  <c r="E11" i="8"/>
  <c r="D11" i="8"/>
  <c r="F11" i="8" s="1"/>
  <c r="F10" i="8"/>
  <c r="E10" i="8"/>
  <c r="D10" i="8"/>
  <c r="H15" i="5"/>
  <c r="I41" i="3" l="1"/>
  <c r="J41" i="3" s="1"/>
  <c r="J30" i="4"/>
  <c r="I16" i="5"/>
  <c r="A6" i="5"/>
  <c r="A7" i="5"/>
  <c r="A8" i="5"/>
  <c r="A5" i="5"/>
  <c r="A6" i="3"/>
  <c r="A7" i="3"/>
  <c r="A8" i="3"/>
  <c r="A5" i="3"/>
  <c r="F16" i="5"/>
  <c r="H16" i="5"/>
  <c r="G26" i="5"/>
  <c r="C12" i="3"/>
  <c r="B12" i="3"/>
  <c r="F16" i="4"/>
  <c r="F15" i="4"/>
  <c r="M24" i="5"/>
  <c r="D15" i="5"/>
  <c r="M19" i="5"/>
  <c r="M20" i="5"/>
  <c r="M21" i="5"/>
  <c r="M22" i="5"/>
  <c r="K24" i="5"/>
  <c r="K22" i="5"/>
  <c r="K21" i="5"/>
  <c r="K20" i="5"/>
  <c r="K19" i="5"/>
  <c r="K18" i="5"/>
  <c r="M18" i="5" s="1"/>
  <c r="K17" i="5"/>
  <c r="M17" i="5" s="1"/>
  <c r="K16" i="5"/>
  <c r="F24" i="5"/>
  <c r="H24" i="5" s="1"/>
  <c r="F20" i="5"/>
  <c r="H20" i="5" s="1"/>
  <c r="D18" i="5"/>
  <c r="F18" i="5" s="1"/>
  <c r="H18" i="5" s="1"/>
  <c r="D17" i="5"/>
  <c r="F17" i="5" s="1"/>
  <c r="H17" i="5" s="1"/>
  <c r="D19" i="5"/>
  <c r="F19" i="5" s="1"/>
  <c r="H19" i="5" s="1"/>
  <c r="D20" i="5"/>
  <c r="D21" i="5"/>
  <c r="F21" i="5" s="1"/>
  <c r="H21" i="5" s="1"/>
  <c r="D22" i="5"/>
  <c r="F22" i="5" s="1"/>
  <c r="H22" i="5" s="1"/>
  <c r="D24" i="5"/>
  <c r="D16" i="5"/>
  <c r="F39" i="3" l="1"/>
  <c r="F26" i="4" s="1"/>
  <c r="H47" i="3"/>
  <c r="F45" i="3" s="1"/>
  <c r="J32" i="4"/>
  <c r="F70" i="18" s="1"/>
  <c r="C13" i="15"/>
  <c r="K15" i="5"/>
  <c r="M16" i="5"/>
  <c r="M15" i="5" s="1"/>
  <c r="F15" i="3"/>
  <c r="F28" i="4" l="1"/>
  <c r="I14" i="15"/>
  <c r="E14" i="15"/>
  <c r="G14" i="15"/>
  <c r="I23" i="3"/>
  <c r="I26" i="3" s="1"/>
  <c r="J26" i="3" s="1"/>
  <c r="J14" i="15" l="1"/>
  <c r="J23" i="15" s="1"/>
  <c r="F24" i="3"/>
  <c r="H29" i="3"/>
  <c r="F27" i="3" s="1"/>
  <c r="F33" i="3"/>
  <c r="F24" i="4" s="1"/>
  <c r="J24" i="4" s="1"/>
  <c r="F17" i="4"/>
  <c r="J17" i="4" s="1"/>
  <c r="J23" i="3"/>
  <c r="F18" i="4" l="1"/>
  <c r="J18" i="4" s="1"/>
  <c r="F21" i="3"/>
  <c r="F19" i="4"/>
  <c r="J29" i="3"/>
  <c r="F20" i="4" l="1"/>
  <c r="J31" i="4"/>
  <c r="J29" i="4" s="1"/>
  <c r="C19" i="15" l="1"/>
  <c r="E20" i="15" l="1"/>
  <c r="I20" i="15"/>
  <c r="G20" i="15"/>
  <c r="J20" i="15" l="1"/>
  <c r="J19" i="4" l="1"/>
  <c r="J26" i="4" l="1"/>
  <c r="J20" i="4"/>
  <c r="J14" i="4" s="1"/>
  <c r="J28" i="4"/>
  <c r="J21" i="4" l="1"/>
  <c r="C15" i="15"/>
  <c r="E16" i="15" s="1"/>
  <c r="C17" i="15" l="1"/>
  <c r="G18" i="15" s="1"/>
  <c r="J39" i="4"/>
  <c r="L21" i="4"/>
  <c r="E18" i="15"/>
  <c r="E37" i="15" s="1"/>
  <c r="I18" i="15"/>
  <c r="K39" i="4"/>
  <c r="I16" i="15"/>
  <c r="G16" i="15"/>
  <c r="G37" i="15" s="1"/>
  <c r="J18" i="15" l="1"/>
  <c r="E24" i="15"/>
  <c r="E25" i="15" s="1"/>
  <c r="C37" i="15"/>
  <c r="E38" i="15" s="1"/>
  <c r="E39" i="15" s="1"/>
  <c r="C24" i="15"/>
  <c r="C27" i="15" s="1"/>
  <c r="F24" i="15" s="1"/>
  <c r="G24" i="15"/>
  <c r="F27" i="15" s="1"/>
  <c r="I37" i="15"/>
  <c r="K32" i="4"/>
  <c r="K31" i="4"/>
  <c r="K30" i="4"/>
  <c r="J16" i="15"/>
  <c r="D27" i="15"/>
  <c r="G38" i="15" l="1"/>
  <c r="G39" i="15" s="1"/>
  <c r="I38" i="15"/>
  <c r="I39" i="15" s="1"/>
  <c r="D24" i="15"/>
  <c r="H27" i="15"/>
  <c r="D25" i="15"/>
  <c r="G25" i="15"/>
  <c r="I25" i="15" l="1"/>
  <c r="H25" i="15" s="1"/>
  <c r="F25" i="15"/>
</calcChain>
</file>

<file path=xl/sharedStrings.xml><?xml version="1.0" encoding="utf-8"?>
<sst xmlns="http://schemas.openxmlformats.org/spreadsheetml/2006/main" count="1017" uniqueCount="574">
  <si>
    <t>Área total do recapeamento</t>
  </si>
  <si>
    <r>
      <rPr>
        <b/>
        <sz val="7"/>
        <rFont val="Arial"/>
        <family val="2"/>
      </rPr>
      <t>ITEM</t>
    </r>
  </si>
  <si>
    <r>
      <rPr>
        <b/>
        <sz val="7"/>
        <rFont val="Arial"/>
        <family val="2"/>
      </rPr>
      <t>CÓDIGO</t>
    </r>
  </si>
  <si>
    <r>
      <rPr>
        <b/>
        <sz val="7"/>
        <rFont val="Arial"/>
        <family val="2"/>
      </rPr>
      <t>DISCRIMINAÇÃO</t>
    </r>
  </si>
  <si>
    <r>
      <rPr>
        <b/>
        <sz val="7"/>
        <rFont val="Arial"/>
        <family val="2"/>
      </rPr>
      <t xml:space="preserve">DMT
</t>
    </r>
    <r>
      <rPr>
        <b/>
        <sz val="7"/>
        <rFont val="Arial"/>
        <family val="2"/>
      </rPr>
      <t>(km)</t>
    </r>
  </si>
  <si>
    <r>
      <rPr>
        <b/>
        <sz val="7"/>
        <rFont val="Arial"/>
        <family val="2"/>
      </rPr>
      <t>UNID.</t>
    </r>
  </si>
  <si>
    <r>
      <rPr>
        <b/>
        <sz val="7"/>
        <rFont val="Arial"/>
        <family val="2"/>
      </rPr>
      <t>QUANT.</t>
    </r>
  </si>
  <si>
    <r>
      <rPr>
        <b/>
        <sz val="7"/>
        <rFont val="Arial"/>
        <family val="2"/>
      </rPr>
      <t>CUSTO EM R$</t>
    </r>
  </si>
  <si>
    <r>
      <rPr>
        <b/>
        <sz val="7"/>
        <rFont val="Arial"/>
        <family val="2"/>
      </rPr>
      <t>UNITÁRIO C/ BDI</t>
    </r>
  </si>
  <si>
    <r>
      <rPr>
        <b/>
        <sz val="7"/>
        <rFont val="Arial"/>
        <family val="2"/>
      </rPr>
      <t>TOTAL</t>
    </r>
  </si>
  <si>
    <r>
      <rPr>
        <b/>
        <sz val="7"/>
        <rFont val="Arial"/>
        <family val="2"/>
      </rPr>
      <t>SERVIÇOS PRELIMINARES</t>
    </r>
  </si>
  <si>
    <r>
      <rPr>
        <sz val="7"/>
        <rFont val="Arial"/>
        <family val="2"/>
      </rPr>
      <t>m2</t>
    </r>
  </si>
  <si>
    <r>
      <rPr>
        <b/>
        <sz val="7"/>
        <rFont val="Arial"/>
        <family val="2"/>
      </rPr>
      <t>RECAPEAMENTO COM MICRO REVESTIMENTO</t>
    </r>
  </si>
  <si>
    <r>
      <rPr>
        <sz val="7"/>
        <rFont val="Arial"/>
        <family val="2"/>
      </rPr>
      <t>MICRORREVESTIMENTO À FRIO - 1,0cm S/COMP. (BC) (PAV.URB.)</t>
    </r>
  </si>
  <si>
    <r>
      <rPr>
        <sz val="7"/>
        <rFont val="Arial"/>
        <family val="2"/>
      </rPr>
      <t>TRANSPORTE LOCAL DE MASSA ASFÁLTICA (PAV.URB.)</t>
    </r>
  </si>
  <si>
    <r>
      <rPr>
        <sz val="7"/>
        <rFont val="Arial"/>
        <family val="2"/>
      </rPr>
      <t>TKM</t>
    </r>
  </si>
  <si>
    <r>
      <rPr>
        <sz val="7"/>
        <rFont val="Arial"/>
        <family val="2"/>
      </rPr>
      <t>TRANSPORTE LOCAL DE AGREGADO (PAV.URB.)</t>
    </r>
  </si>
  <si>
    <r>
      <rPr>
        <sz val="7"/>
        <rFont val="Arial"/>
        <family val="2"/>
      </rPr>
      <t>m3km</t>
    </r>
  </si>
  <si>
    <r>
      <rPr>
        <sz val="7"/>
        <rFont val="Arial"/>
        <family val="2"/>
      </rPr>
      <t>TRANSPORTE LOCAL DE CIMENTO / CAL / FILLER (PAV.URB.)</t>
    </r>
  </si>
  <si>
    <r>
      <rPr>
        <sz val="7"/>
        <rFont val="Arial"/>
        <family val="2"/>
      </rPr>
      <t>tkm</t>
    </r>
  </si>
  <si>
    <r>
      <rPr>
        <sz val="7"/>
        <rFont val="Arial"/>
        <family val="2"/>
      </rPr>
      <t>t</t>
    </r>
  </si>
  <si>
    <r>
      <rPr>
        <sz val="7"/>
        <rFont val="Arial"/>
        <family val="2"/>
      </rPr>
      <t>T</t>
    </r>
  </si>
  <si>
    <r>
      <rPr>
        <sz val="7"/>
        <rFont val="Arial"/>
        <family val="2"/>
      </rPr>
      <t>m3</t>
    </r>
  </si>
  <si>
    <r>
      <rPr>
        <sz val="7"/>
        <rFont val="Arial"/>
        <family val="2"/>
      </rPr>
      <t>PINTURA DE LIGAÇÃO (PAV.URB.)</t>
    </r>
  </si>
  <si>
    <r>
      <rPr>
        <sz val="7"/>
        <rFont val="Arial"/>
        <family val="2"/>
      </rPr>
      <t>FORNECIMENTO DE EMULSÃO RL-1C</t>
    </r>
  </si>
  <si>
    <r>
      <rPr>
        <sz val="7"/>
        <rFont val="Arial"/>
        <family val="2"/>
      </rPr>
      <t>FORNECIMENTO DE EMULSÃO RR-1C</t>
    </r>
  </si>
  <si>
    <r>
      <rPr>
        <b/>
        <sz val="7"/>
        <rFont val="Arial"/>
        <family val="2"/>
      </rPr>
      <t>REPERFILAMENTO COM PMF</t>
    </r>
  </si>
  <si>
    <r>
      <rPr>
        <sz val="7"/>
        <rFont val="Arial"/>
        <family val="2"/>
      </rPr>
      <t>PRÉ - MISTURADO A FRIO - PMF (BC)</t>
    </r>
  </si>
  <si>
    <r>
      <rPr>
        <b/>
        <sz val="8"/>
        <rFont val="Arial"/>
        <family val="2"/>
      </rPr>
      <t>TOTAL DO ITEM</t>
    </r>
  </si>
  <si>
    <r>
      <rPr>
        <b/>
        <sz val="8"/>
        <rFont val="Arial"/>
        <family val="2"/>
      </rPr>
      <t>OBJETO:</t>
    </r>
  </si>
  <si>
    <r>
      <rPr>
        <b/>
        <sz val="10"/>
        <rFont val="Arial"/>
        <family val="2"/>
      </rPr>
      <t>DEMONSTRATIVO DO ORÇAMENTO</t>
    </r>
  </si>
  <si>
    <t>LOCALIZAÇÃO</t>
  </si>
  <si>
    <t>INTERVENÇAO</t>
  </si>
  <si>
    <t>INTERVENÇÕES</t>
  </si>
  <si>
    <t>LOGRADOURO</t>
  </si>
  <si>
    <r>
      <rPr>
        <b/>
        <sz val="10"/>
        <color rgb="FF000000"/>
        <rFont val="Helvetica"/>
        <family val="3"/>
        <charset val="134"/>
      </rPr>
      <t>MICRO</t>
    </r>
    <r>
      <rPr>
        <sz val="10"/>
        <color theme="1"/>
        <rFont val="Calibri"/>
        <family val="2"/>
        <charset val="134"/>
        <scheme val="minor"/>
      </rPr>
      <t xml:space="preserve"> </t>
    </r>
    <r>
      <rPr>
        <b/>
        <sz val="10"/>
        <color rgb="FF000000"/>
        <rFont val="Helvetica"/>
        <family val="3"/>
        <charset val="134"/>
      </rPr>
      <t>REVESTIMENTO</t>
    </r>
  </si>
  <si>
    <r>
      <rPr>
        <b/>
        <sz val="10"/>
        <color rgb="FF000000"/>
        <rFont val="Helvetica"/>
        <family val="3"/>
        <charset val="134"/>
      </rPr>
      <t>TAPA</t>
    </r>
    <r>
      <rPr>
        <sz val="10"/>
        <color theme="1"/>
        <rFont val="Calibri"/>
        <family val="2"/>
        <charset val="134"/>
        <scheme val="minor"/>
      </rPr>
      <t xml:space="preserve"> </t>
    </r>
    <r>
      <rPr>
        <b/>
        <sz val="10"/>
        <color rgb="FF000000"/>
        <rFont val="Helvetica"/>
        <family val="3"/>
        <charset val="134"/>
      </rPr>
      <t>BURACO</t>
    </r>
  </si>
  <si>
    <t>REPERFILAMENTO</t>
  </si>
  <si>
    <t>EXTENSÃO</t>
  </si>
  <si>
    <r>
      <rPr>
        <b/>
        <sz val="10"/>
        <color rgb="FF000000"/>
        <rFont val="Helvetica"/>
        <family val="3"/>
        <charset val="134"/>
      </rPr>
      <t>LARGURA</t>
    </r>
    <r>
      <rPr>
        <sz val="10"/>
        <color theme="1"/>
        <rFont val="Calibri"/>
        <family val="2"/>
        <charset val="134"/>
        <scheme val="minor"/>
      </rPr>
      <t xml:space="preserve"> </t>
    </r>
    <r>
      <rPr>
        <b/>
        <sz val="10"/>
        <color rgb="FF000000"/>
        <rFont val="Helvetica"/>
        <family val="3"/>
        <charset val="134"/>
      </rPr>
      <t>DA</t>
    </r>
  </si>
  <si>
    <r>
      <rPr>
        <b/>
        <sz val="10"/>
        <color rgb="FF000000"/>
        <rFont val="Helvetica"/>
        <family val="3"/>
        <charset val="134"/>
      </rPr>
      <t>ÁREA</t>
    </r>
    <r>
      <rPr>
        <sz val="10"/>
        <color theme="1"/>
        <rFont val="Calibri"/>
        <family val="2"/>
        <charset val="134"/>
        <scheme val="minor"/>
      </rPr>
      <t xml:space="preserve"> </t>
    </r>
    <r>
      <rPr>
        <b/>
        <sz val="10"/>
        <color rgb="FF000000"/>
        <rFont val="Helvetica"/>
        <family val="3"/>
        <charset val="134"/>
      </rPr>
      <t>DE</t>
    </r>
    <r>
      <rPr>
        <sz val="10"/>
        <color theme="1"/>
        <rFont val="Calibri"/>
        <family val="2"/>
        <charset val="134"/>
        <scheme val="minor"/>
      </rPr>
      <t xml:space="preserve"> </t>
    </r>
    <r>
      <rPr>
        <b/>
        <sz val="10"/>
        <color rgb="FF000000"/>
        <rFont val="Helvetica"/>
        <family val="3"/>
        <charset val="134"/>
      </rPr>
      <t>TOTAL</t>
    </r>
  </si>
  <si>
    <r>
      <rPr>
        <b/>
        <sz val="10"/>
        <color rgb="FF000000"/>
        <rFont val="Helvetica"/>
        <family val="3"/>
        <charset val="134"/>
      </rPr>
      <t>%</t>
    </r>
    <r>
      <rPr>
        <sz val="10"/>
        <color theme="1"/>
        <rFont val="Calibri"/>
        <family val="2"/>
        <charset val="134"/>
        <scheme val="minor"/>
      </rPr>
      <t xml:space="preserve"> </t>
    </r>
    <r>
      <rPr>
        <b/>
        <sz val="10"/>
        <color rgb="FF000000"/>
        <rFont val="Helvetica"/>
        <family val="3"/>
        <charset val="134"/>
      </rPr>
      <t>DA</t>
    </r>
    <r>
      <rPr>
        <sz val="10"/>
        <color theme="1"/>
        <rFont val="Calibri"/>
        <family val="2"/>
        <charset val="134"/>
        <scheme val="minor"/>
      </rPr>
      <t xml:space="preserve"> </t>
    </r>
    <r>
      <rPr>
        <b/>
        <sz val="10"/>
        <color rgb="FF000000"/>
        <rFont val="Helvetica"/>
        <family val="3"/>
        <charset val="134"/>
      </rPr>
      <t>ÁREA</t>
    </r>
  </si>
  <si>
    <t>ÁREA</t>
  </si>
  <si>
    <t>ESPESSURA</t>
  </si>
  <si>
    <t>VOLUME</t>
  </si>
  <si>
    <t>EXTENSÃO(m)</t>
  </si>
  <si>
    <r>
      <rPr>
        <b/>
        <sz val="10"/>
        <color rgb="FF000000"/>
        <rFont val="Helvetica"/>
        <family val="3"/>
        <charset val="134"/>
      </rPr>
      <t>ESPESSURA</t>
    </r>
    <r>
      <rPr>
        <sz val="10"/>
        <color theme="1"/>
        <rFont val="Calibri"/>
        <family val="2"/>
        <charset val="134"/>
        <scheme val="minor"/>
      </rPr>
      <t xml:space="preserve"> </t>
    </r>
  </si>
  <si>
    <t>(m)</t>
  </si>
  <si>
    <t>PISTA</t>
  </si>
  <si>
    <t>(m²)</t>
  </si>
  <si>
    <t>(m3)</t>
  </si>
  <si>
    <t>-</t>
  </si>
  <si>
    <t>RUAS DE FAINA</t>
  </si>
  <si>
    <t>Avenida Lino Nascimento</t>
  </si>
  <si>
    <t>Rua Noronha</t>
  </si>
  <si>
    <t>Avenida Felix Brito</t>
  </si>
  <si>
    <t>Rua Perreira Galvão</t>
  </si>
  <si>
    <t>Rua Perreira Silva</t>
  </si>
  <si>
    <t>Distancia  km</t>
  </si>
  <si>
    <t>Peso do Massa T/m2</t>
  </si>
  <si>
    <t>Area de execução</t>
  </si>
  <si>
    <t>Total TxKm</t>
  </si>
  <si>
    <t>Volume m3/m2</t>
  </si>
  <si>
    <t>Peso  T/m2</t>
  </si>
  <si>
    <t>Consumo  T/m2</t>
  </si>
  <si>
    <t>Total m3xKm</t>
  </si>
  <si>
    <t>Total Toneladas</t>
  </si>
  <si>
    <t>Volume Toneladas</t>
  </si>
  <si>
    <t>TxKm</t>
  </si>
  <si>
    <t xml:space="preserve">(consumo por m² x área total de micro revestimento) </t>
  </si>
  <si>
    <t>dmt x peso por m² x área total de micro revestimento) -</t>
  </si>
  <si>
    <t xml:space="preserve">(dmt x volume por m² x área total de micro revestimento) </t>
  </si>
  <si>
    <t xml:space="preserve">(dmt x peso por m² x área total de micro revestimento) </t>
  </si>
  <si>
    <t>Volume m3</t>
  </si>
  <si>
    <t>Peso x M3</t>
  </si>
  <si>
    <t>Consumo  T/m3</t>
  </si>
  <si>
    <t xml:space="preserve">soma do fornecimento de emulsão RL-1C e RR-1C </t>
  </si>
  <si>
    <t>Extensão x largura (Quadro de Areas)</t>
  </si>
  <si>
    <t xml:space="preserve">VOLUME </t>
  </si>
  <si>
    <t xml:space="preserve">dmt x volume de agregado por m3 x quantidade de reperfilamento - </t>
  </si>
  <si>
    <t>dmt x densidade da massa x quantidade de reperfilamento -</t>
  </si>
  <si>
    <t>Quantiadade m3</t>
  </si>
  <si>
    <r>
      <rPr>
        <b/>
        <sz val="10"/>
        <color rgb="FF000000"/>
        <rFont val="Helvetica"/>
        <family val="3"/>
        <charset val="134"/>
      </rPr>
      <t>QUADRO</t>
    </r>
    <r>
      <rPr>
        <sz val="10"/>
        <color theme="1"/>
        <rFont val="Calibri"/>
        <family val="2"/>
        <charset val="134"/>
        <scheme val="minor"/>
      </rPr>
      <t xml:space="preserve"> </t>
    </r>
    <r>
      <rPr>
        <b/>
        <sz val="10"/>
        <color rgb="FF000000"/>
        <rFont val="Helvetica"/>
        <family val="3"/>
        <charset val="134"/>
      </rPr>
      <t>DE</t>
    </r>
    <r>
      <rPr>
        <sz val="10"/>
        <color theme="1"/>
        <rFont val="Calibri"/>
        <family val="2"/>
        <charset val="134"/>
        <scheme val="minor"/>
      </rPr>
      <t xml:space="preserve"> </t>
    </r>
    <r>
      <rPr>
        <b/>
        <sz val="10"/>
        <color rgb="FF000000"/>
        <rFont val="Helvetica"/>
        <family val="3"/>
        <charset val="134"/>
      </rPr>
      <t>ÁREAS RECAPEAMENTO FAINA</t>
    </r>
  </si>
  <si>
    <t xml:space="preserve">Rua Ferreira Alves </t>
  </si>
  <si>
    <t>Elaboração do Projeto de Recapeamento Asfáltico com Micro Revestimento Asfáltico</t>
  </si>
  <si>
    <r>
      <t xml:space="preserve">TABELA: </t>
    </r>
    <r>
      <rPr>
        <sz val="11"/>
        <rFont val="Arial"/>
        <family val="2"/>
      </rPr>
      <t>TABELA DE TERRAPLENAGEM, PAVIMENTAÇÃO E OBRAS DE ARTE ESPECIAIS - ABR/17
- COM DESONERAÇÃO (T130)</t>
    </r>
  </si>
  <si>
    <t>consumo de emulsão por m³ x quantidade de reperfilamento -</t>
  </si>
  <si>
    <t xml:space="preserve">consumo de emulsão por m² x quantidade de pintura de ligação - </t>
  </si>
  <si>
    <t>MOBILIZAÇÃO/DESMOBILIZAÇÃO DE EQUIPAMENTOS</t>
  </si>
  <si>
    <t>QUANTIDADE</t>
  </si>
  <si>
    <t>CUSTO TOTAL</t>
  </si>
  <si>
    <t>CARREGADEIRA DE PNEUS - C/ VASSOURA DE 1,52m</t>
  </si>
  <si>
    <t>CARREGADEIRA DE PNEUS CAT - 924 G OU EQUIVALENTE</t>
  </si>
  <si>
    <t>CARREGADEIRA DE PNEUS CAT - 950 H OU EQUIVALENTE</t>
  </si>
  <si>
    <t>ESCAVADEIRA HIDRÁULICA - 320DL OU EQUIVALENTE</t>
  </si>
  <si>
    <t>ESCAVADEIRA HIDRÁULICA - CAT 336D L (268HP) OU EQUIVALENTE</t>
  </si>
  <si>
    <t>FRESADORA A FRIO : W-1900</t>
  </si>
  <si>
    <t>MOTONIVELADORA - CAT 120K OU EQUIVALENTE</t>
  </si>
  <si>
    <t>MOTONIVELADORA - CAT 140K OU EQUIVALENTE</t>
  </si>
  <si>
    <t>PERFURATRIZ SOBRE ESTEIRAS - CRAWLER DRILL OU EQUIVALENTE</t>
  </si>
  <si>
    <t>RETRO ESCAVADEIRA DE PNEUS - MF 86HS OU EQUIVALENTE</t>
  </si>
  <si>
    <t>RECICLADORA DE PAVIMENTO À FRIO</t>
  </si>
  <si>
    <t>ROLO COMPAC. PNEUS AUTOPROP. 21 T</t>
  </si>
  <si>
    <t>ROLO LISO TANDEN - 6/8 T - CA-150 OU EQUIVALENTE</t>
  </si>
  <si>
    <t>ROLO LISO VIBRAT. AUTOPROP. - CA 250 OU EQUIVALENTE</t>
  </si>
  <si>
    <t>ROLO PÉ DE CARNEIRO AUTOPROP. CA-25 OU EQUIVALENTE</t>
  </si>
  <si>
    <t>TRATOR DE PNEUS AGRÍCOLA - MF292/4 OU EQUIVALENTE</t>
  </si>
  <si>
    <t>TRATOR EST. C/ ESCARIFICADOR - CAT D8 OU EQUIVALENTE</t>
  </si>
  <si>
    <t>TRATOR ESTEIRA C/ LÂMINA - CAT D8 OU EQUIVALENTE</t>
  </si>
  <si>
    <t>TRATOR ESTEIRAS COM LAMINA - CAT D-6 OU EQUIVALENTE</t>
  </si>
  <si>
    <t>TRATOR ESTEIRAS COM LAMINA - Komatsu: D41E-6 OU EQUIVALENTE</t>
  </si>
  <si>
    <t>TANQUE EST. ASFALTO (30.000L)</t>
  </si>
  <si>
    <t>USINA DE ASFALTO A QUENTE : DMC-2 - 40/60 T/H</t>
  </si>
  <si>
    <t>USINA MIST. SOLO 300T/H</t>
  </si>
  <si>
    <t>USINA PRÉ-MISTURADO A FRIO 60T/H</t>
  </si>
  <si>
    <t>VIBROACABADORA DE ASFALTO SOBRE ESTEIRAS</t>
  </si>
  <si>
    <t>TOTAL (A)</t>
  </si>
  <si>
    <t>CAMINHÃO BASCULANTE 10 M3 - 15 T</t>
  </si>
  <si>
    <t>CAMINHÃO BASCULANTE 6 M3 - 10,5 T</t>
  </si>
  <si>
    <t>CAMINHÃO CARROCERIA MADEIRA - 15 T</t>
  </si>
  <si>
    <t>CAMINHÃO COMBOIO</t>
  </si>
  <si>
    <t>CAMINHÃO TANQUE 10.000L</t>
  </si>
  <si>
    <t>CAMINHÃO TANQUE 6.000L</t>
  </si>
  <si>
    <t>CAMINHÃO MUNCK</t>
  </si>
  <si>
    <t>CAMINHÃO DISTRIBUIÇÃO DE LAMA ASFÁLTICA - MONTADO EM CAMINHÃO</t>
  </si>
  <si>
    <t>EQUIP. DISTR. DE L.A. RUPT. CONTR.: ACOPLADO A CAVALO MECÂNICO</t>
  </si>
  <si>
    <t>EQUIP. DISTRIBUIÇÃO DE ASFALTO MONTADO EM CAMINHÃO</t>
  </si>
  <si>
    <t>EQUIP. P/ HIDROSEMEADURA (5.500L)</t>
  </si>
  <si>
    <t>MÁQUINA PARA PINTURA : DEMARCAR FAIXAS AUTOPROP.</t>
  </si>
  <si>
    <t>TOTAL (B)</t>
  </si>
  <si>
    <t>DESCRIÇÃO</t>
  </si>
  <si>
    <t>DIVISÃO DE ENGENHARIA</t>
  </si>
  <si>
    <t>Coordenador/ Gestor do Contrato</t>
  </si>
  <si>
    <t>mês</t>
  </si>
  <si>
    <t>Engenheiro Pleno/ Gestor do Contrato</t>
  </si>
  <si>
    <t>Topógrafo</t>
  </si>
  <si>
    <t>Auxiliar de Topografia</t>
  </si>
  <si>
    <t>Laboratorista de Solos</t>
  </si>
  <si>
    <t>Laboratorista de Betumes e Concretos</t>
  </si>
  <si>
    <t>Auxiliar de Laboratorista</t>
  </si>
  <si>
    <t>DIVISÃO DE SEGURANÇA E MEDICINA DO TRABALHO</t>
  </si>
  <si>
    <t>Engenheiro de Segurança do Trabalho</t>
  </si>
  <si>
    <t>Médico de Segurança do Trabalho</t>
  </si>
  <si>
    <t>Técnico de Segurança do Trabalho</t>
  </si>
  <si>
    <t>DIVISÃO DE PRODUÇÃO</t>
  </si>
  <si>
    <t>Encarregado Geral</t>
  </si>
  <si>
    <t>Motorista</t>
  </si>
  <si>
    <t>DIVISÃO ADMINISTRATIVA</t>
  </si>
  <si>
    <t>Encarregado Administrativo</t>
  </si>
  <si>
    <t>Auxiliar Administrativo</t>
  </si>
  <si>
    <t>Almoxarife/Apontador/Comprador</t>
  </si>
  <si>
    <t>Recepcionista/ Telefonista</t>
  </si>
  <si>
    <t>Vigia</t>
  </si>
  <si>
    <t>MANUTENÇÃO DO CANTEIRO</t>
  </si>
  <si>
    <t>Material de Expediente / Cópias / Impressões</t>
  </si>
  <si>
    <t>Despesas com Cartórios</t>
  </si>
  <si>
    <t>Medicamentos</t>
  </si>
  <si>
    <t>EQUIPAMENTOS INDIRETOS</t>
  </si>
  <si>
    <t>Equipamentos de Laboratório de Solos</t>
  </si>
  <si>
    <t>Equipamentos de Laboratório de Concreto</t>
  </si>
  <si>
    <t>Instrumental de Topografia</t>
  </si>
  <si>
    <t>Equipamentos de Comunicação (rádio)</t>
  </si>
  <si>
    <t>Caminhão carroceria de madeira 15 T</t>
  </si>
  <si>
    <t>Caminhão prancha 30 T</t>
  </si>
  <si>
    <t>Caminhão com Guindauto – Munck</t>
  </si>
  <si>
    <t>Gerador 40 KVA</t>
  </si>
  <si>
    <t>SERVIÇOS TÉCNICOS</t>
  </si>
  <si>
    <t>Exames Admissionais/Demissionais</t>
  </si>
  <si>
    <t>Anotação de Responsabilidade Técnica</t>
  </si>
  <si>
    <t>Ensaios Tecnológicos</t>
  </si>
  <si>
    <t>TABELA 31 - MATERIAIS BETUMINOSOS</t>
  </si>
  <si>
    <t>DEMONSTRATIVOS DE PRODUTOS BETUMINOSOS - JAN/2017 - COM DESONERAÇÃO</t>
  </si>
  <si>
    <t>Data: seg,2 jan de 17.</t>
  </si>
  <si>
    <t>Data - Base: NOVEMBRO/2016</t>
  </si>
  <si>
    <t>ANP</t>
  </si>
  <si>
    <t>Produto</t>
  </si>
  <si>
    <t>Preço/kg</t>
  </si>
  <si>
    <t>Preço/T</t>
  </si>
  <si>
    <t xml:space="preserve"> ($)+BDI+ICMS</t>
  </si>
  <si>
    <t>CM30</t>
  </si>
  <si>
    <t>GOIÁS</t>
  </si>
  <si>
    <t>RL-1C</t>
  </si>
  <si>
    <t>CENTRO-OESTE</t>
  </si>
  <si>
    <t>RR-2C</t>
  </si>
  <si>
    <t>INDICE DE PAVIMENTAÇÃO - DNIT</t>
  </si>
  <si>
    <t>ICMS</t>
  </si>
  <si>
    <t>IPAV (JAN09):</t>
  </si>
  <si>
    <t>IPAV (NOV16):</t>
  </si>
  <si>
    <t>BDI</t>
  </si>
  <si>
    <t>** DISTÂNCIA DA DISTRIBUIDORA MAIS PRÓXIMA DA OBRA EM ORÇAMENTO **</t>
  </si>
  <si>
    <t>CÁLCULO DO TRANSPORTE</t>
  </si>
  <si>
    <t>TRANSPORTE EM RODOVIAS COM REVESTIMENTO ASFÁLTICO</t>
  </si>
  <si>
    <t>DT (KM) =</t>
  </si>
  <si>
    <t>Quente</t>
  </si>
  <si>
    <t>Frio</t>
  </si>
  <si>
    <t>F CT (R$ / T) =</t>
  </si>
  <si>
    <t>X1A</t>
  </si>
  <si>
    <t>X1B</t>
  </si>
  <si>
    <t>X2A</t>
  </si>
  <si>
    <t>X2B</t>
  </si>
  <si>
    <t>FCT = ((X2A+X2B*DT)/(1-ICMS))*(1+BDI))*(IPAV NOV 16 /IPAVJAN09)</t>
  </si>
  <si>
    <t>* CONFORME INSTRUÇÃO DE SERVIÇOS  Nº 02, DE 18 DE JANEIRO DE 2011-DNIT.</t>
  </si>
  <si>
    <r>
      <t xml:space="preserve">LOCAL:  </t>
    </r>
    <r>
      <rPr>
        <sz val="11"/>
        <rFont val="Arial"/>
        <family val="2"/>
      </rPr>
      <t>ZONA URBANA DA CIDADE DE HEITORAI- GO</t>
    </r>
  </si>
  <si>
    <r>
      <t xml:space="preserve">PROPRIETÁRIO: </t>
    </r>
    <r>
      <rPr>
        <sz val="11"/>
        <rFont val="Arial"/>
        <family val="2"/>
      </rPr>
      <t>PREFEITURA MUNICIPAL DE HEITORAI - GOIÁS</t>
    </r>
  </si>
  <si>
    <t>UNI</t>
  </si>
  <si>
    <t>Referencial</t>
  </si>
  <si>
    <t>Centro Oeste</t>
  </si>
  <si>
    <t>RR2C</t>
  </si>
  <si>
    <t>Goiás</t>
  </si>
  <si>
    <t>RR2C POL</t>
  </si>
  <si>
    <t>RL 1C</t>
  </si>
  <si>
    <t>RL 1C POL</t>
  </si>
  <si>
    <t>RM 1C</t>
  </si>
  <si>
    <t>RR 1C</t>
  </si>
  <si>
    <t>RC 1C POL</t>
  </si>
  <si>
    <t>SBS 60-85</t>
  </si>
  <si>
    <t>CAP 30/45</t>
  </si>
  <si>
    <t>CAP 50/70</t>
  </si>
  <si>
    <t>IPAV (JUL14):</t>
  </si>
  <si>
    <t xml:space="preserve"> ($)+ICMS</t>
  </si>
  <si>
    <t>m2</t>
  </si>
  <si>
    <t>TRANSPORTE COMERCIAL DE MATERIAL BETUMINOSO</t>
  </si>
  <si>
    <t>5.1</t>
  </si>
  <si>
    <t>5.2</t>
  </si>
  <si>
    <t>5.3</t>
  </si>
  <si>
    <t>ADMINISTRAÇÃO/ CANTEIRO DE OBRA/MOBILIZAÇÃO</t>
  </si>
  <si>
    <r>
      <t xml:space="preserve">OBRA: </t>
    </r>
    <r>
      <rPr>
        <sz val="11"/>
        <rFont val="Arial"/>
        <family val="2"/>
      </rPr>
      <t>RECAPEAMENTO ASFÁLTICO COM REPERFILAMENTO PMF E MICRO REVESTIMENTO ASFÁLTICO</t>
    </r>
  </si>
  <si>
    <t xml:space="preserve">ADMINISTRAÇÃO LOCAL - </t>
  </si>
  <si>
    <t xml:space="preserve">MOBILIZAÇÃO / DESMOBILIZAÇÃO </t>
  </si>
  <si>
    <t>COMPOSIÇÃO</t>
  </si>
  <si>
    <t>3.1</t>
  </si>
  <si>
    <t>3.2</t>
  </si>
  <si>
    <t>3.3</t>
  </si>
  <si>
    <t>3.4</t>
  </si>
  <si>
    <t>3.5</t>
  </si>
  <si>
    <t>3.6</t>
  </si>
  <si>
    <t>3.7</t>
  </si>
  <si>
    <t>QUADRO DE ÁREAS - REPERFILAMENTO</t>
  </si>
  <si>
    <t>RUA</t>
  </si>
  <si>
    <t>COMPRIMENTO(m)</t>
  </si>
  <si>
    <t>LARGURA(m)</t>
  </si>
  <si>
    <t>ÁREA(m²)</t>
  </si>
  <si>
    <t>AVENIDA CEL. HEITOR - PARTE 1</t>
  </si>
  <si>
    <t>AVENIDA CEL. HEITOR - PARTE 2</t>
  </si>
  <si>
    <t>AVENIDA CEL. HEITOR - PARTE 3</t>
  </si>
  <si>
    <t>RUA CAPIM PUBA - PARTE 1</t>
  </si>
  <si>
    <t>RUA CAPIM PUBA - PARTE 2</t>
  </si>
  <si>
    <t xml:space="preserve">RUA PAULA - PARTE ÚNICA </t>
  </si>
  <si>
    <t>AVENIDA JK - PARTE ÚNICA</t>
  </si>
  <si>
    <t xml:space="preserve">RUA URU - PARTE ÚNICA </t>
  </si>
  <si>
    <t>TOTAL</t>
  </si>
  <si>
    <t>QUADRO DE ÁREAS - RECAPEAMENTO MICRO REVESTIMENTO COM POLIMERO</t>
  </si>
  <si>
    <t>AVENIDA CEL. HEITOR PARTE2</t>
  </si>
  <si>
    <t>AVENDIDA SÃO PAULO</t>
  </si>
  <si>
    <t>AVENIDA JK</t>
  </si>
  <si>
    <t>AVENIDA CENTRAL</t>
  </si>
  <si>
    <t>RUA URU</t>
  </si>
  <si>
    <t>RUA SILVA BORGES</t>
  </si>
  <si>
    <t>RUA PAULA</t>
  </si>
  <si>
    <t>RUA CAPIM PUBA</t>
  </si>
  <si>
    <t>RUA 03</t>
  </si>
  <si>
    <t>RUA 02</t>
  </si>
  <si>
    <t>AVENIDA BRASILIA</t>
  </si>
  <si>
    <t>RUA BOA VISTA</t>
  </si>
  <si>
    <t>RUA TOCANTINS</t>
  </si>
  <si>
    <t>RUA ARY TOLEDO</t>
  </si>
  <si>
    <t xml:space="preserve">RUA ITABERAI </t>
  </si>
  <si>
    <t>RUA H - 01</t>
  </si>
  <si>
    <t>RUA H - 02</t>
  </si>
  <si>
    <t>RUA TOCANTINS 2</t>
  </si>
  <si>
    <t>AVENIDA CEL. HEITOR PARTE1</t>
  </si>
  <si>
    <t>ÁREA(m3)</t>
  </si>
  <si>
    <t>ESPESSURA (M)</t>
  </si>
  <si>
    <t>ITEM</t>
  </si>
  <si>
    <t>CÓDIGO</t>
  </si>
  <si>
    <t>DISCRIMINAÇÃO</t>
  </si>
  <si>
    <r>
      <rPr>
        <b/>
        <vertAlign val="subscript"/>
        <sz val="8"/>
        <rFont val="Arial"/>
        <family val="2"/>
      </rPr>
      <t xml:space="preserve">F    </t>
    </r>
    <r>
      <rPr>
        <b/>
        <sz val="8"/>
        <rFont val="Arial"/>
        <family val="2"/>
      </rPr>
      <t>DMT
(km)</t>
    </r>
  </si>
  <si>
    <t>UNID.</t>
  </si>
  <si>
    <t>QUANT.</t>
  </si>
  <si>
    <t>MEMÓRIA DE CÁLCULO</t>
  </si>
  <si>
    <t>SERVIÇOS PRELIMINARES</t>
  </si>
  <si>
    <t>RECAPEAMENTO COM MICRO REVESTIMENTO</t>
  </si>
  <si>
    <t>MICRORREVESTIMENTO À FRIO - 1,0cm S/COMP. (BC) (PAV.URB.)</t>
  </si>
  <si>
    <t>TRANSPORTE LOCAL DE MASSA ASFÁLTICA (PAV.URB.)</t>
  </si>
  <si>
    <t>TKM</t>
  </si>
  <si>
    <t>TRANSPORTE LOCAL DE AGREGADO (PAV.URB.)</t>
  </si>
  <si>
    <t>m3km</t>
  </si>
  <si>
    <t>TRANSPORTE LOCAL DE CIMENTO / CAL / FILLER (PAV.URB.)</t>
  </si>
  <si>
    <t>tkm</t>
  </si>
  <si>
    <t>FORNECIMENTO DE EMULSÃO RC-1C COM POLÍMERO</t>
  </si>
  <si>
    <t>T</t>
  </si>
  <si>
    <t>REPERFILAMENTO COM PMF</t>
  </si>
  <si>
    <t>PRÉ - MISTURADO A FRIO - PMF (BC)</t>
  </si>
  <si>
    <t>m3</t>
  </si>
  <si>
    <t>PINTURA DE LIGAÇÃO (PAV.URB.)</t>
  </si>
  <si>
    <t>FORNECIMENTO DE EMULSÃO RL-1C</t>
  </si>
  <si>
    <t>FORNECIMENTO DE EMULSÃO RR-1C</t>
  </si>
  <si>
    <t>1.1</t>
  </si>
  <si>
    <t>QUADRO DE AREAS</t>
  </si>
  <si>
    <t>Area do Reperfilamento</t>
  </si>
  <si>
    <t>mesma quantidade do fornecimento de Emulsão RL-1C-E</t>
  </si>
  <si>
    <t xml:space="preserve">CANTEIRO DE OBRA - </t>
  </si>
  <si>
    <t>SINALIZAÇÃO</t>
  </si>
  <si>
    <t>SINALIZAÇÃO HORIZONTAL COM RESINA ACRÍLICA(TODAS AS FAIXAS HORIZONTAIS)</t>
  </si>
  <si>
    <t>SINALIZAÇÃO VERTICAL C/PINTURA ELETROSTÁTICA SEMI-REFLETIVA (PLACA DE LOGRADOURO)</t>
  </si>
  <si>
    <t>6.0</t>
  </si>
  <si>
    <t>6.1</t>
  </si>
  <si>
    <t>6.2</t>
  </si>
  <si>
    <t>6.3</t>
  </si>
  <si>
    <t>SINALIZAÇÃO VERTICAL</t>
  </si>
  <si>
    <t>SETOR MARLOS GAMA / CENTRO</t>
  </si>
  <si>
    <t>ÁREA(Unid.)</t>
  </si>
  <si>
    <t>PLACA DE PARE</t>
  </si>
  <si>
    <t>PLACA DE PEDESTRE</t>
  </si>
  <si>
    <t>PLACA DE VELOCIDADE</t>
  </si>
  <si>
    <t>SETOR - DONA SINHANA</t>
  </si>
  <si>
    <t>RUA SÃO JORGE</t>
  </si>
  <si>
    <t>TOTAL PLACA DE SINALIZACAO EM CHAPA DE ACO NUM 16 COM PINTURA REFLETIVA (INSUMO) (m²)</t>
  </si>
  <si>
    <t>CONFECÇÃO SUPORTE E TRAVESSA P/PLACA SINALIZ. (Unid.)</t>
  </si>
  <si>
    <t>PLACA ESMALTADA PARA IDENTIFICAÇÃO NR DE RUA, DIMENSÕES 45X25CM</t>
  </si>
  <si>
    <t>PLACAS LOGRADOURO</t>
  </si>
  <si>
    <t>MASTRO</t>
  </si>
  <si>
    <t>PLACA ESMALTADA PARA IDENTIFICAÇÃO NR DE RUA, DIMENSÕES 45X25CM  (Unid.)</t>
  </si>
  <si>
    <t>POSTE CONICO CONTINUO EM ACO GALVANIZADO, RETO, FLANGEADO,  H = 3 M, DIAMETRO INFERIOR = *95* MM (Unid.)</t>
  </si>
  <si>
    <t>SINALIZAÇÃO HORIZONTAL</t>
  </si>
  <si>
    <t>COMP.</t>
  </si>
  <si>
    <t>LARG.</t>
  </si>
  <si>
    <t>QUANT. MULTIPLICAR</t>
  </si>
  <si>
    <t>QUANT. DIVIDIR</t>
  </si>
  <si>
    <t>PARE (TOTAL DO SETOR)- LINHA DE RETENÇÃO - BRANCA</t>
  </si>
  <si>
    <t>COMPRIMENTOS</t>
  </si>
  <si>
    <t>PARE (TOTAL DO SETOR)- LINHA CONTINUA ( BRANCA)</t>
  </si>
  <si>
    <t>PARE (TOTAL DO SETOR) - LINHA CONTINUA DUPLA ( AMARELA)</t>
  </si>
  <si>
    <t>PARE (TOTAL DO SETOR) - LEGENDA "PARE"</t>
  </si>
  <si>
    <t>AVENIDA CEL. HEITOR - LINHA CONTINUA DUPLA ( AMARELA)</t>
  </si>
  <si>
    <t>AVENIDA CEL. HEITOR - LINHA DIVISÃO DE FLUXO MESMO SENTIDO  (BRANCA)</t>
  </si>
  <si>
    <t>AVENIDA CEL. HEITOR - LINHA FAIZA ZEBRADA  (AMARELA)</t>
  </si>
  <si>
    <t>AVENIDA SÃO PAULO - LINHA DIVISÃO DE FLUXO MESMO SENTIDO  (BRANCA)</t>
  </si>
  <si>
    <t>AVENIDA CENTRAL - LINHA DIVISÃO DE FLUXO MESMO SENTIDO  (BRANCA)</t>
  </si>
  <si>
    <t>RUA URU - LINHA CONTINUA DUPLA ( AMARELA)</t>
  </si>
  <si>
    <t>AVENIDA JK - LINHA DIVISÃO DE FLUXO MESMO SENTIDO  (BRANCA)</t>
  </si>
  <si>
    <t>AVENIDA JK - LINHA CONTINUA ( AMARELA) NA FAIXA ZEBRADA</t>
  </si>
  <si>
    <t>AVENIDA JK - LINHA FAIZA ZEBRADA  (AMARELA)</t>
  </si>
  <si>
    <t>SETOR DONA SINHANA</t>
  </si>
  <si>
    <t>PARE - LINHA DE RETENÇÃO - BRANCA</t>
  </si>
  <si>
    <t>PARE - LINHA CONTINUA ( BRANCA)</t>
  </si>
  <si>
    <t>PARE  - LINHA CONTINUA DUPLA ( AMARELA)</t>
  </si>
  <si>
    <t>PARE  - LEGENDA "PARE"</t>
  </si>
  <si>
    <t>TREVO</t>
  </si>
  <si>
    <t>FAIXA AMARELA CONTINUA</t>
  </si>
  <si>
    <t>FAIXA AMARELA CONTINUA ILHA</t>
  </si>
  <si>
    <t>FAIXA BRANCA CONTINUA ILHA</t>
  </si>
  <si>
    <t>FAIXA ZEBRADA AMARELA CONTINUA ILHA</t>
  </si>
  <si>
    <t>FAIXA ZEBRADA BRANCA CONTINUA ILHA</t>
  </si>
  <si>
    <t>TREVO FAIXA BRANCA</t>
  </si>
  <si>
    <t>FAIXA DESCONTINUANB (4,00m Pintura x 4 ( espaço)TREVO BORDO</t>
  </si>
  <si>
    <t>SETAS</t>
  </si>
  <si>
    <t>SETA DIRECIONAL SEGUIR EM FRENTE</t>
  </si>
  <si>
    <t>SETA DIRECIONAL SEGUIR EM FRENTE E VIRAR</t>
  </si>
  <si>
    <t>SETA DIRECIONAL VIRAR</t>
  </si>
  <si>
    <t>SETA MUDANÇA OBRIGATÓRIA</t>
  </si>
  <si>
    <t>FAIXA DE PEDESTRE</t>
  </si>
  <si>
    <t>LARGURA</t>
  </si>
  <si>
    <t>FAIXA RETANGULARES (4x0,40) TRAVESSIA</t>
  </si>
  <si>
    <t>FAIXA RETANGULARES PARADA DO CARRO</t>
  </si>
  <si>
    <t>FAIXA CONTINUA SEPARAÇÃO</t>
  </si>
  <si>
    <t>TOTAL SINALIZAÇÃO HORIZONTAL</t>
  </si>
  <si>
    <t>LUCRO</t>
  </si>
  <si>
    <t>TRIBUTOS</t>
  </si>
  <si>
    <t>Assinatura do proponente/tomador</t>
  </si>
  <si>
    <t>Assinatura do responsável técnico</t>
  </si>
  <si>
    <t>Nome:</t>
  </si>
  <si>
    <t>CREA/CAU:</t>
  </si>
  <si>
    <t>Local:</t>
  </si>
  <si>
    <t>Goiânia</t>
  </si>
  <si>
    <t>Data:</t>
  </si>
  <si>
    <t xml:space="preserve">PREFEITO </t>
  </si>
  <si>
    <t>LEANDRO BARBOSA FERNANDES</t>
  </si>
  <si>
    <t>8.424/D-GO</t>
  </si>
  <si>
    <t>Simapi-73916/002</t>
  </si>
  <si>
    <t>6.4</t>
  </si>
  <si>
    <t>CRONOGRAMA FÍSICO-FINANCEIRO</t>
  </si>
  <si>
    <t>1 MÊS</t>
  </si>
  <si>
    <t>2 MÊS</t>
  </si>
  <si>
    <t>Item</t>
  </si>
  <si>
    <t>Serviço</t>
  </si>
  <si>
    <t>Valor</t>
  </si>
  <si>
    <t>1ª Medição</t>
  </si>
  <si>
    <t>2ª Medição</t>
  </si>
  <si>
    <t>Sub-Total Unitário</t>
  </si>
  <si>
    <t>Sub-Total Acumulado</t>
  </si>
  <si>
    <t>TOTAL GERAL</t>
  </si>
  <si>
    <t>ACUMULADO</t>
  </si>
  <si>
    <t xml:space="preserve">   ENG CIVIL 8.424/D-GO</t>
  </si>
  <si>
    <t xml:space="preserve"> PREFEITURA MUNICIPAL DEHEITORAI</t>
  </si>
  <si>
    <t>RUA ARAGUAIA</t>
  </si>
  <si>
    <t>73806/001</t>
  </si>
  <si>
    <t>LIMPEZA DE SUPERFICIES COM JATO DE ALTA PRESSAO DE AR E AGUA</t>
  </si>
  <si>
    <t>FORNECIMENTO DE EMULSÃO RL-1C COM POLÍMERO</t>
  </si>
  <si>
    <t>COMPOSIÇÃO ANALÍTICA DA TAXA DE BONIFICAÇÃO E DESPESAS INDIRETAS (BDI)</t>
  </si>
  <si>
    <t>1.0</t>
  </si>
  <si>
    <t>CUSTOS INDIRETOS</t>
  </si>
  <si>
    <t>Administração Central e Local</t>
  </si>
  <si>
    <t>1.2</t>
  </si>
  <si>
    <t>Seguros + Garantia</t>
  </si>
  <si>
    <t>1.3</t>
  </si>
  <si>
    <t>Riscos</t>
  </si>
  <si>
    <t>1.4</t>
  </si>
  <si>
    <t>Despesas Financeiras</t>
  </si>
  <si>
    <t>2.0</t>
  </si>
  <si>
    <t>2.1</t>
  </si>
  <si>
    <t>Pis</t>
  </si>
  <si>
    <t>2.2</t>
  </si>
  <si>
    <t>Cofins</t>
  </si>
  <si>
    <t>2.3</t>
  </si>
  <si>
    <t xml:space="preserve">ISS </t>
  </si>
  <si>
    <t>2.4</t>
  </si>
  <si>
    <t>CPRB</t>
  </si>
  <si>
    <t>3.0</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</si>
  <si>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</si>
  <si>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</si>
  <si>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</si>
  <si>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</si>
  <si>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</si>
  <si>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</si>
  <si>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</si>
  <si>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</si>
  <si>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</si>
  <si>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</si>
  <si>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ISS e CPRB)</t>
  </si>
  <si>
    <t>Nome: LEANDRO BARBOSA FERNANDES</t>
  </si>
  <si>
    <t>IPAV (MAI17):</t>
  </si>
  <si>
    <t xml:space="preserve">REFERÊNCIA                 </t>
  </si>
  <si>
    <t>EQUIPAMENTO DE GRANDE PORTE - 40KM/H</t>
  </si>
  <si>
    <t>CUSTO UNITARIO</t>
  </si>
  <si>
    <r>
      <t>F</t>
    </r>
    <r>
      <rPr>
        <b/>
        <sz val="11"/>
        <color indexed="8"/>
        <rFont val="Calibri"/>
        <family val="2"/>
      </rPr>
      <t>AIXA A1</t>
    </r>
  </si>
  <si>
    <t>AGETOP</t>
  </si>
  <si>
    <t>VALOR UNITARIO</t>
  </si>
  <si>
    <t>MOBILIZAÇÃO/DESMOBILIZAÇÃO DE MÃO DE OBRA</t>
  </si>
  <si>
    <t>CUSTO POR MOBILIZAÇÃO</t>
  </si>
  <si>
    <t>NÍVEL 1</t>
  </si>
  <si>
    <t>PASSAGEM DE AVIÃO</t>
  </si>
  <si>
    <t>VIAGEM DE ÔNIBUS (ESTADUAL)</t>
  </si>
  <si>
    <t>DIÁRIA (ALIMENTAÇÃO)</t>
  </si>
  <si>
    <t>NÍVEL 2</t>
  </si>
  <si>
    <t>VIAGEM DE ÔNIBUS (INTERESTADUAL)</t>
  </si>
  <si>
    <t>NÍVEL 3</t>
  </si>
  <si>
    <t>TOTAL (C)</t>
  </si>
  <si>
    <t>CUSTO TOTAL (A+B)x2+C:</t>
  </si>
  <si>
    <t xml:space="preserve">BDI </t>
  </si>
  <si>
    <t>PREÇO TOTAL:</t>
  </si>
  <si>
    <t>ADMINISTRAÇÃO</t>
  </si>
  <si>
    <t xml:space="preserve">   DESCRIÇÃO   </t>
  </si>
  <si>
    <t>UNID</t>
  </si>
  <si>
    <r>
      <t>F</t>
    </r>
    <r>
      <rPr>
        <b/>
        <sz val="11"/>
        <color indexed="8"/>
        <rFont val="Calibri"/>
        <family val="2"/>
      </rPr>
      <t xml:space="preserve">AIXA A1
</t>
    </r>
  </si>
  <si>
    <t>20203 (mão de obra)</t>
  </si>
  <si>
    <t>20204 (mão de obra)</t>
  </si>
  <si>
    <t>20205 (mão de obra)</t>
  </si>
  <si>
    <t>Engenheiro de Produção/ Civil</t>
  </si>
  <si>
    <t>20229 (mão de obra)</t>
  </si>
  <si>
    <t>Técnico Nível Médio Estradas(Sala Tecnica)</t>
  </si>
  <si>
    <t>20222 (mão de obra)</t>
  </si>
  <si>
    <t>Encarregado de Topografia/Topógrafo Chefe</t>
  </si>
  <si>
    <t>20223 (mão de obra)</t>
  </si>
  <si>
    <t>20227 (mão de obra)</t>
  </si>
  <si>
    <t>Valor de Mercado</t>
  </si>
  <si>
    <t>20244 (mão de obra)</t>
  </si>
  <si>
    <t>20242 (mão de obra)</t>
  </si>
  <si>
    <t>20243 (mão de obra)</t>
  </si>
  <si>
    <t>20230 (mão de obra)</t>
  </si>
  <si>
    <t>20246 (mão de obra)</t>
  </si>
  <si>
    <t>Estimativa</t>
  </si>
  <si>
    <t>Malote e Correio</t>
  </si>
  <si>
    <t>VEÍCULO PARA ADMINISTRAÇÃO</t>
  </si>
  <si>
    <t>Veículos leves (incluso combustível)</t>
  </si>
  <si>
    <t>10216 (material)</t>
  </si>
  <si>
    <t>10217 (material)</t>
  </si>
  <si>
    <t>Equipamentos de Laboratório de Betume</t>
  </si>
  <si>
    <t>10218 (material)</t>
  </si>
  <si>
    <t>10211 (material)</t>
  </si>
  <si>
    <t>COTAÇÃO</t>
  </si>
  <si>
    <t>par</t>
  </si>
  <si>
    <t>30035 (equipamento)</t>
  </si>
  <si>
    <t>SCO RIO AD 14.15.0700 (A)</t>
  </si>
  <si>
    <t>Caminhão Comboio</t>
  </si>
  <si>
    <t>31062 (equipamento)</t>
  </si>
  <si>
    <t>30042 (equipamento)</t>
  </si>
  <si>
    <t>PPRA ( NR-9 )</t>
  </si>
  <si>
    <t>unid</t>
  </si>
  <si>
    <t>PCMSO ( NR-7 )</t>
  </si>
  <si>
    <t>PCMAT ( NR-18 )</t>
  </si>
  <si>
    <t>TOTAL (COM BDI):</t>
  </si>
  <si>
    <t>INSTALAÇÃO DO CANTEIRO DE OBRAS</t>
  </si>
  <si>
    <t>1. TERRAPLENAGEM E PREPARAÇAO DO TERRENO</t>
  </si>
  <si>
    <t>Desmatamento, destocamento e limpeza - árvores com
diâmetros menores de 15 cm</t>
  </si>
  <si>
    <t>m²</t>
  </si>
  <si>
    <t>Escav., carga e transp. 1ª categ. c/ carregadeira p/ pequenos movimentos de terra - (dt: 201 a 400m)</t>
  </si>
  <si>
    <t>m³</t>
  </si>
  <si>
    <t>Compactação mecânica sem controle de laboratório</t>
  </si>
  <si>
    <t>2. INSTALAÇOES PROVISORIAS</t>
  </si>
  <si>
    <t>Escritório de campo</t>
  </si>
  <si>
    <t>Escritório urbano (cidade)</t>
  </si>
  <si>
    <t>Alojamento do pessoal operacional</t>
  </si>
  <si>
    <t>Alojamento do pessoal técnico/administrativo</t>
  </si>
  <si>
    <t>Alojamento (engenheiros)</t>
  </si>
  <si>
    <t>Mobiliário Escritório (incl equipamentos Informática)</t>
  </si>
  <si>
    <t>Mobiliário de Alojamento (engenheiros)</t>
  </si>
  <si>
    <t>Almoxarifado</t>
  </si>
  <si>
    <t>Galpões para Carpintaria e Armação (COBERTURA)</t>
  </si>
  <si>
    <t>Oficinas</t>
  </si>
  <si>
    <t>Fiscalização</t>
  </si>
  <si>
    <t>Posto de Combustível e Lubrificação</t>
  </si>
  <si>
    <t>Vestiários</t>
  </si>
  <si>
    <t>Sanitários</t>
  </si>
  <si>
    <t>COTAÇAO</t>
  </si>
  <si>
    <t>Banheiros Químicos (com lavatório)</t>
  </si>
  <si>
    <t>Refeitório (para os administrativos)</t>
  </si>
  <si>
    <t>Tenda 6x6 m (REFEITÓRIO)</t>
  </si>
  <si>
    <t>Mesa com 4 cadeiras (refeitório – tendas)</t>
  </si>
  <si>
    <t>Laboratório (espaço físico)</t>
  </si>
  <si>
    <t>Ambulatório</t>
  </si>
  <si>
    <t>Cercas</t>
  </si>
  <si>
    <t>m</t>
  </si>
  <si>
    <t>Guaritas</t>
  </si>
  <si>
    <t>Fossa séptica</t>
  </si>
  <si>
    <t>ud</t>
  </si>
  <si>
    <t>Sumidouro</t>
  </si>
  <si>
    <t>Poço artesiano</t>
  </si>
  <si>
    <t>Placa de obra</t>
  </si>
  <si>
    <t>ORÇAMENTO</t>
  </si>
  <si>
    <t>Obelisco de Inauguração (COM PLACA)</t>
  </si>
  <si>
    <t>Instalações Provisórias de Água/Esgoto</t>
  </si>
  <si>
    <t>ESTIMATIVA</t>
  </si>
  <si>
    <t>Instalações Provisórias de Telefone/Internet</t>
  </si>
  <si>
    <t>Instalações Provisórias de Energia Elétrica</t>
  </si>
  <si>
    <t>Consumo de Energia (CANTEIRO/ ALOJAMENTO)</t>
  </si>
  <si>
    <t>kwh/mês</t>
  </si>
  <si>
    <t>Consumo de Telefone/Internet (CANTEIRO)</t>
  </si>
  <si>
    <t>Materiais Limpeza (alojamento engenheiro e escr urbano)</t>
  </si>
  <si>
    <t>Faxineira (alojamento engenheiro e escritório urbano)</t>
  </si>
  <si>
    <t>Utilização da Área de Canteiro (locação)</t>
  </si>
  <si>
    <t>m² x mês</t>
  </si>
  <si>
    <t>3. INSTALAÇOES INDUSTRIAIS</t>
  </si>
  <si>
    <t>Instalação de Usina de Asfalto</t>
  </si>
  <si>
    <t>Instalação de Usina de Solos</t>
  </si>
  <si>
    <t xml:space="preserve">Paiol de explosivos </t>
  </si>
  <si>
    <t>4. SISTEMA VIÁRIO INTERNO E CAMINHOS DE SERVIÇO</t>
  </si>
  <si>
    <t>Escav, carga e transp material 1ª categ até 50m trat esteira</t>
  </si>
  <si>
    <t>Compactação a 95% do proctor normal</t>
  </si>
  <si>
    <t>Sinalização - placas da obra (caminhos de serviço)</t>
  </si>
  <si>
    <t>Sinalização - placas da obra (desvio / pare siga)</t>
  </si>
  <si>
    <t>Cone de sinalização (desvio)</t>
  </si>
  <si>
    <t>Tambor de 200L (desvio)</t>
  </si>
  <si>
    <t>Caminhão Pipa (desvio / caminho de serviço)</t>
  </si>
  <si>
    <t>h</t>
  </si>
  <si>
    <t>Servente para sinalização (desvio)</t>
  </si>
  <si>
    <t>5. LICENÇAS AMBIENTAIS</t>
  </si>
  <si>
    <t>Licença de Instalação de Canteiro (fixo)</t>
  </si>
  <si>
    <t>Licença de Instalação de Canteiro (área)</t>
  </si>
  <si>
    <t>Licença de Usina</t>
  </si>
  <si>
    <t>Licença de Cascalheira</t>
  </si>
  <si>
    <t>Licença de Outorga de Uso da Água</t>
  </si>
  <si>
    <t>CUSTO TOTAL (SEM BDI):</t>
  </si>
  <si>
    <t>SINAPI GO 09.2017 DESONERADO</t>
  </si>
  <si>
    <t>UNITÁRIO S/ BDI</t>
  </si>
  <si>
    <t>]</t>
  </si>
  <si>
    <t>SINAPI 5050</t>
  </si>
  <si>
    <t>POSTE CONICO CONTINUO EM ACO GALVANIZADO, RETO, FLANGEADO, H = 3 M, DIAMETRO INFERIOR = *95* MM</t>
  </si>
  <si>
    <t>OBRA: PRAÇA DO SANTUÁRIO DE SANTO ANTÔNIO                                                                      LOCAL: SANTO ANTÔNIO DO DESCOBERTO - GO</t>
  </si>
  <si>
    <t>DATA: MARÇO/2017</t>
  </si>
  <si>
    <t>TABELA 37 - MATERIAIS BETUMINOSOS COM BDI</t>
  </si>
  <si>
    <t>DEMONSTRATIVOS DE PRODUTOS BETUMINOSOS - JULHO/2017 - COM DESONERAÇÃO</t>
  </si>
  <si>
    <t>IPAV (JUL17):</t>
  </si>
  <si>
    <t>TABELA 37 - MATERIAIS BETUMINOSOS SEM BDI</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</si>
</sst>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R$&quot;\ * #,##0.00_-;\-&quot;R$&quot;\ * #,##0.00_-;_-&quot;R$&quot;\ * &quot;-&quot;??_-;_-@_-"/>
    <numFmt numFmtId="43" formatCode="_-* #,##0.00_-;\-* #,##0.00_-;_-* &quot;-&quot;??_-;_-@_-"/>
    <numFmt numFmtId="164" formatCode="_-&quot;R$&quot;* #,##0.00_-;\-&quot;R$&quot;* #,##0.00_-;_-&quot;R$&quot;* &quot;-&quot;??_-;_-@_-"/>
    <numFmt numFmtId="165" formatCode="0.0"/>
    <numFmt numFmtId="166" formatCode="&quot;R$&quot;#,##0.00"/>
    <numFmt numFmtId="167" formatCode="#,##0.0000"/>
    <numFmt numFmtId="168" formatCode="#,##0.0000000"/>
    <numFmt numFmtId="169" formatCode="#,##0.000"/>
    <numFmt numFmtId="170" formatCode="[&gt;99999999999]00\.000\.000\/0000\-00;[&gt;999999]000\.000\.000\-00;@"/>
    <numFmt numFmtId="171" formatCode="dd/mm/yy;@"/>
    <numFmt numFmtId="172" formatCode="_(* #,##0.00_);_(* \(#,##0.00\);_(* &quot;-&quot;??_);_(@_)"/>
    <numFmt numFmtId="173" formatCode="_(&quot;R$ &quot;* #,##0.00_);_(&quot;R$ &quot;* \(#,##0.00\);_(&quot;R$ &quot;* &quot;-&quot;??_);_(@_)"/>
    <numFmt numFmtId="174" formatCode="00"/>
    <numFmt numFmtId="175" formatCode="#,##0.00_ ;\-#,##0.00\ "/>
    <numFmt numFmtId="176" formatCode="0.000%"/>
    <numFmt numFmtId="177" formatCode="0.0%"/>
    <numFmt numFmtId="178" formatCode="#,##0.00_);\-#,##0.00"/>
    <numFmt numFmtId="179" formatCode="[$€]#\!#0.00_);[Red]\([$€]#,##0.00\)"/>
    <numFmt numFmtId="180" formatCode="#,##0.00&quot; &quot;;&quot; (&quot;#,##0.00&quot;)&quot;;&quot; -&quot;#&quot; &quot;;@&quot; &quot;"/>
    <numFmt numFmtId="181" formatCode="#,#00"/>
    <numFmt numFmtId="182" formatCode="General_)"/>
    <numFmt numFmtId="183" formatCode="%#,#00"/>
    <numFmt numFmtId="184" formatCode="#.##000"/>
    <numFmt numFmtId="185" formatCode="[$R$-416]&quot; &quot;#,##0.00;[Red]&quot;-&quot;[$R$-416]&quot; &quot;#,##0.00"/>
    <numFmt numFmtId="186" formatCode="#,"/>
  </numFmts>
  <fonts count="108">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7"/>
      <name val="Arial"/>
      <family val="2"/>
    </font>
    <font>
      <sz val="7"/>
      <name val="Arial"/>
      <family val="2"/>
    </font>
    <font>
      <b/>
      <sz val="8"/>
      <name val="Arial"/>
      <family val="2"/>
    </font>
    <font>
      <b/>
      <sz val="7"/>
      <name val="Arial"/>
      <family val="2"/>
    </font>
    <font>
      <sz val="7"/>
      <name val="Arial"/>
      <family val="2"/>
    </font>
    <font>
      <b/>
      <sz val="8"/>
      <name val="Arial"/>
      <family val="2"/>
    </font>
    <font>
      <b/>
      <sz val="7"/>
      <color rgb="FF000000"/>
      <name val="Arial"/>
      <family val="2"/>
    </font>
    <font>
      <sz val="7"/>
      <color rgb="FF000000"/>
      <name val="Arial"/>
      <family val="2"/>
    </font>
    <font>
      <b/>
      <i/>
      <sz val="7"/>
      <name val="Arial"/>
      <family val="2"/>
    </font>
    <font>
      <sz val="8"/>
      <name val="Arial"/>
      <family val="2"/>
    </font>
    <font>
      <b/>
      <sz val="10"/>
      <name val="Arial"/>
      <family val="2"/>
    </font>
    <font>
      <sz val="8"/>
      <name val="Arial"/>
      <family val="2"/>
    </font>
    <font>
      <sz val="11"/>
      <color theme="1"/>
      <name val="Calibri"/>
      <family val="2"/>
      <charset val="134"/>
      <scheme val="minor"/>
    </font>
    <font>
      <sz val="10"/>
      <color rgb="FF000000"/>
      <name val="Calibri"/>
      <family val="3"/>
      <charset val="134"/>
    </font>
    <font>
      <b/>
      <sz val="10"/>
      <color rgb="FF000000"/>
      <name val="Helvetica"/>
      <family val="3"/>
      <charset val="134"/>
    </font>
    <font>
      <sz val="10"/>
      <color theme="1"/>
      <name val="Calibri"/>
      <family val="2"/>
      <charset val="134"/>
      <scheme val="minor"/>
    </font>
    <font>
      <b/>
      <sz val="10"/>
      <color rgb="FF000000"/>
      <name val="Calibri"/>
      <family val="2"/>
    </font>
    <font>
      <sz val="9"/>
      <color rgb="FF000000"/>
      <name val="Calibri"/>
      <family val="3"/>
      <charset val="134"/>
    </font>
    <font>
      <b/>
      <sz val="9"/>
      <color rgb="FF000000"/>
      <name val="Helvetica"/>
      <family val="3"/>
      <charset val="134"/>
    </font>
    <font>
      <b/>
      <sz val="10"/>
      <color rgb="FFFF0000"/>
      <name val="Helvetica"/>
      <family val="3"/>
      <charset val="134"/>
    </font>
    <font>
      <b/>
      <sz val="9"/>
      <color rgb="FF000080"/>
      <name val="Helvetica"/>
      <family val="3"/>
      <charset val="134"/>
    </font>
    <font>
      <b/>
      <sz val="10"/>
      <color rgb="FF000080"/>
      <name val="Helvetica"/>
      <family val="3"/>
      <charset val="134"/>
    </font>
    <font>
      <sz val="9"/>
      <color rgb="FF000000"/>
      <name val="Helvetica"/>
      <family val="3"/>
      <charset val="134"/>
    </font>
    <font>
      <b/>
      <sz val="10"/>
      <color rgb="FFFF0000"/>
      <name val="Arial"/>
      <family val="2"/>
    </font>
    <font>
      <b/>
      <sz val="9"/>
      <color rgb="FFFF0000"/>
      <name val="Arial"/>
      <family val="2"/>
    </font>
    <font>
      <sz val="12"/>
      <color theme="1"/>
      <name val="Arial"/>
      <family val="2"/>
    </font>
    <font>
      <sz val="10"/>
      <color rgb="FF000000"/>
      <name val="Calibri"/>
      <family val="2"/>
      <scheme val="minor"/>
    </font>
    <font>
      <b/>
      <sz val="11"/>
      <name val="Arial"/>
      <family val="2"/>
    </font>
    <font>
      <sz val="11"/>
      <name val="Arial"/>
      <family val="2"/>
    </font>
    <font>
      <b/>
      <sz val="11"/>
      <color theme="1"/>
      <name val="Calibri"/>
      <family val="2"/>
      <scheme val="minor"/>
    </font>
    <font>
      <sz val="10"/>
      <name val="Arial"/>
      <family val="2"/>
    </font>
    <font>
      <sz val="10"/>
      <name val="Arial"/>
      <family val="2"/>
    </font>
    <font>
      <b/>
      <sz val="12"/>
      <name val="Arial"/>
      <family val="2"/>
    </font>
    <font>
      <sz val="11"/>
      <color theme="1"/>
      <name val="Arial"/>
      <family val="2"/>
    </font>
    <font>
      <b/>
      <sz val="11"/>
      <color theme="1"/>
      <name val="Arial"/>
      <family val="2"/>
    </font>
    <font>
      <sz val="10"/>
      <color rgb="FFFF0000"/>
      <name val="Arial"/>
      <family val="2"/>
    </font>
    <font>
      <b/>
      <sz val="11"/>
      <color rgb="FFFF0000"/>
      <name val="Calibri"/>
      <family val="2"/>
      <scheme val="minor"/>
    </font>
    <font>
      <sz val="10"/>
      <color rgb="FF000000"/>
      <name val="Times New Roman"/>
      <family val="1"/>
    </font>
    <font>
      <sz val="8"/>
      <color rgb="FF000000"/>
      <name val="Times New Roman"/>
      <family val="1"/>
    </font>
    <font>
      <b/>
      <vertAlign val="subscript"/>
      <sz val="8"/>
      <name val="Arial"/>
      <family val="2"/>
    </font>
    <font>
      <b/>
      <sz val="8"/>
      <color rgb="FF000000"/>
      <name val="Arial"/>
      <family val="2"/>
    </font>
    <font>
      <sz val="8"/>
      <color rgb="FF000000"/>
      <name val="Arial"/>
      <family val="2"/>
    </font>
    <font>
      <b/>
      <sz val="20"/>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
      <b/>
      <sz val="13"/>
      <name val="Arial"/>
      <family val="2"/>
    </font>
    <font>
      <b/>
      <sz val="9"/>
      <name val="Arial"/>
      <family val="2"/>
    </font>
    <font>
      <sz val="9"/>
      <name val="Calibri"/>
      <family val="2"/>
      <scheme val="minor"/>
    </font>
    <font>
      <sz val="10"/>
      <name val="Arial"/>
      <family val="2"/>
    </font>
    <font>
      <b/>
      <sz val="16"/>
      <color theme="1"/>
      <name val="Calibri"/>
      <family val="2"/>
      <scheme val="minor"/>
    </font>
    <font>
      <b/>
      <sz val="14"/>
      <name val="Arial"/>
      <family val="2"/>
    </font>
    <font>
      <sz val="10"/>
      <color rgb="FF000000"/>
      <name val="Times New Roman"/>
      <family val="1"/>
    </font>
    <font>
      <b/>
      <sz val="11"/>
      <color indexed="8"/>
      <name val="Century Gothic"/>
      <family val="2"/>
    </font>
    <font>
      <sz val="11"/>
      <color theme="1"/>
      <name val="Century Gothic"/>
      <family val="2"/>
    </font>
    <font>
      <sz val="11"/>
      <name val="Century Gothic"/>
      <family val="2"/>
    </font>
    <font>
      <sz val="10"/>
      <name val="Arial"/>
      <family val="2"/>
      <charset val="1"/>
    </font>
    <font>
      <sz val="11"/>
      <color indexed="8"/>
      <name val="Calibri"/>
      <family val="2"/>
    </font>
    <font>
      <sz val="11"/>
      <color indexed="8"/>
      <name val="Arial"/>
      <family val="2"/>
    </font>
    <font>
      <sz val="10"/>
      <color indexed="8"/>
      <name val="Arial"/>
      <family val="2"/>
    </font>
    <font>
      <sz val="10"/>
      <name val="Helv"/>
      <charset val="204"/>
    </font>
    <font>
      <sz val="11"/>
      <color indexed="9"/>
      <name val="Calibri"/>
      <family val="2"/>
    </font>
    <font>
      <sz val="10"/>
      <name val="MS Sans Serif"/>
      <family val="2"/>
    </font>
    <font>
      <sz val="11"/>
      <color indexed="20"/>
      <name val="Calibri"/>
      <family val="2"/>
    </font>
    <font>
      <b/>
      <sz val="11"/>
      <color indexed="52"/>
      <name val="Calibri"/>
      <family val="2"/>
    </font>
    <font>
      <b/>
      <sz val="11"/>
      <color indexed="9"/>
      <name val="Calibri"/>
      <family val="2"/>
    </font>
    <font>
      <sz val="1"/>
      <color indexed="8"/>
      <name val="Courier"/>
      <family val="3"/>
    </font>
    <font>
      <sz val="8"/>
      <name val="Times New Roman"/>
      <family val="1"/>
    </font>
    <font>
      <sz val="10"/>
      <color indexed="8"/>
      <name val="Arial1"/>
    </font>
    <font>
      <i/>
      <sz val="11"/>
      <color indexed="23"/>
      <name val="Calibri"/>
      <family val="2"/>
    </font>
    <font>
      <sz val="11"/>
      <color indexed="17"/>
      <name val="Calibri"/>
      <family val="2"/>
    </font>
    <font>
      <b/>
      <i/>
      <sz val="16"/>
      <color indexed="8"/>
      <name val="Arial"/>
      <family val="2"/>
    </font>
    <font>
      <b/>
      <sz val="15"/>
      <color indexed="56"/>
      <name val="Calibri"/>
      <family val="2"/>
    </font>
    <font>
      <b/>
      <sz val="13"/>
      <color indexed="56"/>
      <name val="Calibri"/>
      <family val="2"/>
    </font>
    <font>
      <b/>
      <sz val="11"/>
      <color indexed="56"/>
      <name val="Calibri"/>
      <family val="2"/>
    </font>
    <font>
      <u/>
      <sz val="11"/>
      <color indexed="12"/>
      <name val="Arial"/>
      <family val="2"/>
    </font>
    <font>
      <sz val="11"/>
      <color indexed="62"/>
      <name val="Calibri"/>
      <family val="2"/>
    </font>
    <font>
      <sz val="11"/>
      <color indexed="52"/>
      <name val="Calibri"/>
      <family val="2"/>
    </font>
    <font>
      <sz val="11"/>
      <color indexed="60"/>
      <name val="Calibri"/>
      <family val="2"/>
    </font>
    <font>
      <sz val="12"/>
      <name val="Courier"/>
      <family val="3"/>
    </font>
    <font>
      <sz val="10"/>
      <color indexed="8"/>
      <name val="MS Sans Serif"/>
      <family val="2"/>
    </font>
    <font>
      <b/>
      <sz val="11"/>
      <color indexed="63"/>
      <name val="Calibri"/>
      <family val="2"/>
    </font>
    <font>
      <b/>
      <i/>
      <u/>
      <sz val="11"/>
      <color indexed="8"/>
      <name val="Arial"/>
      <family val="2"/>
    </font>
    <font>
      <b/>
      <sz val="18"/>
      <color indexed="56"/>
      <name val="Cambria"/>
      <family val="2"/>
    </font>
    <font>
      <b/>
      <sz val="15"/>
      <color indexed="62"/>
      <name val="Calibri"/>
      <family val="2"/>
    </font>
    <font>
      <b/>
      <sz val="1"/>
      <color indexed="8"/>
      <name val="Courier"/>
      <family val="3"/>
    </font>
    <font>
      <sz val="10"/>
      <name val="Times New Roman"/>
      <family val="1"/>
    </font>
    <font>
      <sz val="11"/>
      <color indexed="10"/>
      <name val="Calibri"/>
      <family val="2"/>
    </font>
    <font>
      <sz val="10"/>
      <color rgb="FF000000"/>
      <name val="Times New Roman"/>
      <family val="1"/>
    </font>
    <font>
      <b/>
      <sz val="12"/>
      <color rgb="FFFF0000"/>
      <name val="Arial"/>
      <family val="2"/>
    </font>
    <font>
      <sz val="11"/>
      <color rgb="FFFF0000"/>
      <name val="Arial"/>
      <family val="2"/>
    </font>
    <font>
      <b/>
      <sz val="11"/>
      <color rgb="FFFF0000"/>
      <name val="Arial"/>
      <family val="2"/>
    </font>
    <font>
      <b/>
      <sz val="16"/>
      <name val="Calibri"/>
      <family val="2"/>
      <scheme val="minor"/>
    </font>
    <font>
      <b/>
      <sz val="16"/>
      <color theme="0"/>
      <name val="Calibri"/>
      <family val="2"/>
      <scheme val="minor"/>
    </font>
    <font>
      <b/>
      <sz val="11"/>
      <color rgb="FF000000"/>
      <name val="Calibri"/>
      <family val="2"/>
      <scheme val="minor"/>
    </font>
    <font>
      <b/>
      <sz val="11"/>
      <color indexed="8"/>
      <name val="Calibri"/>
      <family val="2"/>
    </font>
    <font>
      <sz val="11"/>
      <color rgb="FF000000"/>
      <name val="Calibri"/>
      <family val="2"/>
      <scheme val="minor"/>
    </font>
    <font>
      <b/>
      <sz val="11"/>
      <color indexed="8"/>
      <name val="Arial"/>
      <family val="2"/>
    </font>
    <font>
      <b/>
      <sz val="11"/>
      <color indexed="8"/>
      <name val="Calibri"/>
      <family val="2"/>
      <scheme val="minor"/>
    </font>
    <font>
      <b/>
      <sz val="11"/>
      <name val="Calibri"/>
      <family val="2"/>
      <scheme val="minor"/>
    </font>
    <font>
      <b/>
      <sz val="8"/>
      <color rgb="FF000000"/>
      <name val="Calibri"/>
      <family val="2"/>
      <scheme val="minor"/>
    </font>
    <font>
      <sz val="11"/>
      <name val="Calibri"/>
      <family val="2"/>
      <scheme val="minor"/>
    </font>
  </fonts>
  <fills count="43">
    <fill>
      <patternFill patternType="none"/>
    </fill>
    <fill>
      <patternFill patternType="gray125"/>
    </fill>
    <fill>
      <patternFill patternType="solid">
        <fgColor rgb="FFC0C0C0"/>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rgb="FFDCDCDC"/>
      </patternFill>
    </fill>
    <fill>
      <patternFill patternType="solid">
        <fgColor theme="0" tint="-0.3499862666707357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9"/>
        <bgColor indexed="64"/>
      </patternFill>
    </fill>
    <fill>
      <patternFill patternType="solid">
        <fgColor indexed="55"/>
        <bgColor indexed="64"/>
      </patternFill>
    </fill>
    <fill>
      <patternFill patternType="solid">
        <fgColor indexed="55"/>
        <bgColor indexed="23"/>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26"/>
      </patternFill>
    </fill>
    <fill>
      <patternFill patternType="solid">
        <fgColor theme="0" tint="-0.14999847407452621"/>
        <bgColor indexed="26"/>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style="thin">
        <color auto="1"/>
      </left>
      <right style="thin">
        <color auto="1"/>
      </right>
      <top style="hair">
        <color auto="1"/>
      </top>
      <bottom style="thin">
        <color auto="1"/>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250">
    <xf numFmtId="0" fontId="0" fillId="0" borderId="0"/>
    <xf numFmtId="0" fontId="16" fillId="0" borderId="0">
      <alignment vertical="center"/>
    </xf>
    <xf numFmtId="0" fontId="34" fillId="0" borderId="0"/>
    <xf numFmtId="44" fontId="35" fillId="0" borderId="0" applyFont="0" applyFill="0" applyBorder="0" applyAlignment="0" applyProtection="0"/>
    <xf numFmtId="9" fontId="35" fillId="0" borderId="0" applyFont="0" applyFill="0" applyBorder="0" applyAlignment="0" applyProtection="0"/>
    <xf numFmtId="164" fontId="41" fillId="0" borderId="0" applyFont="0" applyFill="0" applyBorder="0" applyAlignment="0" applyProtection="0"/>
    <xf numFmtId="0" fontId="3" fillId="0" borderId="0"/>
    <xf numFmtId="0" fontId="55" fillId="0" borderId="0"/>
    <xf numFmtId="172" fontId="34"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ont="0" applyFill="0" applyBorder="0" applyAlignment="0" applyProtection="0"/>
    <xf numFmtId="173" fontId="34" fillId="0" borderId="0" applyFont="0" applyFill="0" applyBorder="0" applyAlignment="0" applyProtection="0"/>
    <xf numFmtId="9" fontId="58" fillId="0" borderId="0" applyFont="0" applyFill="0" applyBorder="0" applyAlignment="0" applyProtection="0"/>
    <xf numFmtId="0" fontId="2" fillId="0" borderId="0"/>
    <xf numFmtId="0" fontId="34" fillId="0" borderId="0"/>
    <xf numFmtId="172" fontId="34" fillId="0" borderId="0" applyFont="0" applyFill="0" applyBorder="0" applyAlignment="0" applyProtection="0"/>
    <xf numFmtId="178" fontId="62" fillId="0" borderId="0"/>
    <xf numFmtId="9" fontId="62" fillId="0" borderId="0"/>
    <xf numFmtId="43" fontId="63" fillId="0" borderId="0" applyFont="0" applyFill="0" applyBorder="0" applyAlignment="0" applyProtection="0"/>
    <xf numFmtId="44" fontId="64" fillId="0" borderId="0" applyFont="0" applyFill="0" applyBorder="0" applyAlignment="0" applyProtection="0"/>
    <xf numFmtId="0" fontId="64" fillId="0" borderId="0"/>
    <xf numFmtId="0" fontId="63" fillId="0" borderId="0"/>
    <xf numFmtId="0" fontId="34" fillId="0" borderId="0"/>
    <xf numFmtId="0" fontId="2" fillId="0" borderId="0"/>
    <xf numFmtId="43" fontId="64" fillId="0" borderId="0" applyFont="0" applyFill="0" applyBorder="0" applyAlignment="0" applyProtection="0"/>
    <xf numFmtId="43" fontId="34" fillId="0" borderId="0" applyFont="0" applyFill="0" applyBorder="0" applyAlignment="0" applyProtection="0"/>
    <xf numFmtId="0" fontId="3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6" fillId="0" borderId="0"/>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alignment vertical="top"/>
    </xf>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5"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6" borderId="0" applyNumberFormat="0" applyBorder="0" applyAlignment="0" applyProtection="0"/>
    <xf numFmtId="0" fontId="68" fillId="0" borderId="0"/>
    <xf numFmtId="0" fontId="69" fillId="20" borderId="0" applyNumberFormat="0" applyBorder="0" applyAlignment="0" applyProtection="0"/>
    <xf numFmtId="0" fontId="70" fillId="37" borderId="92" applyNumberFormat="0" applyAlignment="0" applyProtection="0"/>
    <xf numFmtId="0" fontId="71" fillId="18" borderId="93" applyNumberFormat="0" applyAlignment="0" applyProtection="0"/>
    <xf numFmtId="0" fontId="72" fillId="0" borderId="0">
      <protection locked="0"/>
    </xf>
    <xf numFmtId="0" fontId="66" fillId="0" borderId="0"/>
    <xf numFmtId="179" fontId="73" fillId="0" borderId="0" applyFont="0" applyFill="0" applyBorder="0" applyAlignment="0" applyProtection="0"/>
    <xf numFmtId="0" fontId="63" fillId="0" borderId="0"/>
    <xf numFmtId="180" fontId="74" fillId="0" borderId="0"/>
    <xf numFmtId="0" fontId="75" fillId="0" borderId="0" applyNumberFormat="0" applyFill="0" applyBorder="0" applyAlignment="0" applyProtection="0"/>
    <xf numFmtId="181" fontId="72" fillId="0" borderId="0">
      <protection locked="0"/>
    </xf>
    <xf numFmtId="0" fontId="76" fillId="21" borderId="0" applyNumberFormat="0" applyBorder="0" applyAlignment="0" applyProtection="0"/>
    <xf numFmtId="0" fontId="77" fillId="0" borderId="0">
      <alignment horizontal="center"/>
    </xf>
    <xf numFmtId="0" fontId="78" fillId="0" borderId="94" applyNumberFormat="0" applyFill="0" applyAlignment="0" applyProtection="0"/>
    <xf numFmtId="0" fontId="79" fillId="0" borderId="95" applyNumberFormat="0" applyFill="0" applyAlignment="0" applyProtection="0"/>
    <xf numFmtId="0" fontId="80" fillId="0" borderId="96" applyNumberFormat="0" applyFill="0" applyAlignment="0" applyProtection="0"/>
    <xf numFmtId="0" fontId="80" fillId="0" borderId="0" applyNumberFormat="0" applyFill="0" applyBorder="0" applyAlignment="0" applyProtection="0"/>
    <xf numFmtId="0" fontId="77" fillId="0" borderId="0">
      <alignment horizontal="center" textRotation="90"/>
    </xf>
    <xf numFmtId="0" fontId="81" fillId="0" borderId="0" applyNumberFormat="0" applyFill="0" applyBorder="0" applyAlignment="0" applyProtection="0">
      <alignment vertical="top"/>
      <protection locked="0"/>
    </xf>
    <xf numFmtId="0" fontId="82" fillId="24" borderId="92" applyNumberFormat="0" applyAlignment="0" applyProtection="0"/>
    <xf numFmtId="0" fontId="83" fillId="0" borderId="97" applyNumberFormat="0" applyFill="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0" fontId="65" fillId="0" borderId="0" applyNumberFormat="0" applyFont="0" applyFill="0" applyBorder="0" applyAlignment="0" applyProtection="0"/>
    <xf numFmtId="0" fontId="84" fillId="38"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3" fillId="0" borderId="0"/>
    <xf numFmtId="0" fontId="63" fillId="0" borderId="0"/>
    <xf numFmtId="182"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2"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4" fillId="0" borderId="0">
      <alignment vertical="top"/>
    </xf>
    <xf numFmtId="0" fontId="2" fillId="0" borderId="0"/>
    <xf numFmtId="0" fontId="86" fillId="0" borderId="0"/>
    <xf numFmtId="0" fontId="63" fillId="0" borderId="0"/>
    <xf numFmtId="0" fontId="63" fillId="0" borderId="0"/>
    <xf numFmtId="0" fontId="63" fillId="0" borderId="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63" fillId="39" borderId="98" applyNumberFormat="0" applyFont="0" applyAlignment="0" applyProtection="0"/>
    <xf numFmtId="0" fontId="34" fillId="40" borderId="98" applyNumberFormat="0" applyAlignment="0" applyProtection="0"/>
    <xf numFmtId="0" fontId="87" fillId="37" borderId="99" applyNumberFormat="0" applyAlignment="0" applyProtection="0"/>
    <xf numFmtId="183" fontId="72" fillId="0" borderId="0">
      <protection locked="0"/>
    </xf>
    <xf numFmtId="184" fontId="72" fillId="0" borderId="0">
      <protection locked="0"/>
    </xf>
    <xf numFmtId="9" fontId="14" fillId="0" borderId="0" applyFill="0" applyBorder="0" applyAlignment="0" applyProtection="0"/>
    <xf numFmtId="0" fontId="88" fillId="0" borderId="0"/>
    <xf numFmtId="185" fontId="88"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89" fillId="0" borderId="0" applyNumberFormat="0" applyFill="0" applyBorder="0" applyAlignment="0" applyProtection="0"/>
    <xf numFmtId="0" fontId="90" fillId="0" borderId="100" applyNumberFormat="0" applyFill="0" applyAlignment="0" applyProtection="0"/>
    <xf numFmtId="186" fontId="91" fillId="0" borderId="0">
      <protection locked="0"/>
    </xf>
    <xf numFmtId="186" fontId="91" fillId="0" borderId="0">
      <protection locked="0"/>
    </xf>
    <xf numFmtId="49" fontId="92" fillId="0" borderId="0" applyNumberFormat="0" applyFont="0" applyFill="0" applyBorder="0" applyAlignment="0" applyProtection="0">
      <alignment horizontal="center"/>
    </xf>
    <xf numFmtId="49" fontId="92" fillId="0" borderId="0" applyNumberFormat="0" applyFont="0" applyFill="0" applyBorder="0" applyAlignment="0" applyProtection="0">
      <alignment horizontal="center"/>
    </xf>
    <xf numFmtId="0" fontId="93" fillId="0" borderId="0" applyNumberFormat="0" applyFill="0" applyBorder="0" applyAlignment="0" applyProtection="0"/>
    <xf numFmtId="43" fontId="34" fillId="0" borderId="0" applyFont="0" applyFill="0" applyBorder="0" applyAlignment="0" applyProtection="0"/>
    <xf numFmtId="43" fontId="94" fillId="0" borderId="0" applyFont="0" applyFill="0" applyBorder="0" applyAlignment="0" applyProtection="0"/>
  </cellStyleXfs>
  <cellXfs count="692">
    <xf numFmtId="0" fontId="0" fillId="0" borderId="0" xfId="0" applyFill="1" applyBorder="1" applyAlignment="1">
      <alignment horizontal="left" vertical="top"/>
    </xf>
    <xf numFmtId="0" fontId="0" fillId="0" borderId="0" xfId="0" applyFill="1" applyBorder="1" applyAlignment="1">
      <alignment horizontal="left" vertical="top"/>
    </xf>
    <xf numFmtId="0" fontId="5"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1" fontId="11" fillId="0" borderId="5" xfId="0" applyNumberFormat="1" applyFont="1" applyFill="1" applyBorder="1" applyAlignment="1">
      <alignment horizontal="left" vertical="top" wrapText="1" indent="2"/>
    </xf>
    <xf numFmtId="0" fontId="0" fillId="0" borderId="0" xfId="0" applyFill="1" applyBorder="1" applyAlignment="1">
      <alignment horizontal="left" vertical="top" wrapText="1"/>
    </xf>
    <xf numFmtId="166" fontId="0" fillId="0" borderId="0" xfId="0" applyNumberFormat="1" applyFill="1" applyBorder="1" applyAlignment="1">
      <alignment horizontal="left" vertical="top"/>
    </xf>
    <xf numFmtId="0" fontId="0" fillId="3" borderId="4" xfId="0" applyFill="1" applyBorder="1" applyAlignment="1">
      <alignment horizontal="left" vertical="top" wrapText="1"/>
    </xf>
    <xf numFmtId="0" fontId="4" fillId="3" borderId="2" xfId="0" applyFont="1" applyFill="1" applyBorder="1" applyAlignment="1">
      <alignment horizontal="left" vertical="top" wrapText="1"/>
    </xf>
    <xf numFmtId="0" fontId="0" fillId="3" borderId="2" xfId="0" applyFill="1" applyBorder="1" applyAlignment="1">
      <alignment horizontal="left" vertical="top" wrapText="1"/>
    </xf>
    <xf numFmtId="166" fontId="10" fillId="3" borderId="2" xfId="0" applyNumberFormat="1" applyFont="1" applyFill="1" applyBorder="1" applyAlignment="1">
      <alignment horizontal="center" vertical="top" wrapText="1"/>
    </xf>
    <xf numFmtId="0" fontId="4" fillId="3" borderId="8" xfId="0" applyFont="1" applyFill="1" applyBorder="1" applyAlignment="1">
      <alignment horizontal="left" vertical="top" wrapText="1"/>
    </xf>
    <xf numFmtId="0" fontId="0" fillId="3" borderId="8" xfId="0" applyFill="1" applyBorder="1" applyAlignment="1">
      <alignment horizontal="left" vertical="top" wrapText="1"/>
    </xf>
    <xf numFmtId="0" fontId="5" fillId="3" borderId="8" xfId="0" applyFont="1" applyFill="1" applyBorder="1" applyAlignment="1">
      <alignment horizontal="center" vertical="top" wrapText="1"/>
    </xf>
    <xf numFmtId="166" fontId="10" fillId="3" borderId="13" xfId="0" applyNumberFormat="1" applyFont="1" applyFill="1" applyBorder="1" applyAlignment="1">
      <alignment horizontal="center" vertical="top" wrapText="1"/>
    </xf>
    <xf numFmtId="0" fontId="7" fillId="3" borderId="8" xfId="0" applyFont="1" applyFill="1" applyBorder="1" applyAlignment="1">
      <alignment horizontal="left" vertical="top" wrapText="1"/>
    </xf>
    <xf numFmtId="0" fontId="8" fillId="0" borderId="8" xfId="0" applyFont="1" applyFill="1" applyBorder="1" applyAlignment="1">
      <alignment horizontal="left" vertical="top" wrapText="1"/>
    </xf>
    <xf numFmtId="0" fontId="0" fillId="0" borderId="0" xfId="0"/>
    <xf numFmtId="4" fontId="0" fillId="0" borderId="0" xfId="0" applyNumberFormat="1"/>
    <xf numFmtId="0" fontId="18" fillId="0" borderId="20" xfId="1" applyFont="1" applyFill="1" applyBorder="1" applyAlignment="1">
      <alignment horizontal="left" vertical="top"/>
    </xf>
    <xf numFmtId="0" fontId="17" fillId="0" borderId="20" xfId="1" applyFont="1" applyFill="1" applyBorder="1" applyAlignment="1">
      <alignment horizontal="left" vertical="top"/>
    </xf>
    <xf numFmtId="0" fontId="18" fillId="0" borderId="20" xfId="1" applyFont="1" applyFill="1" applyBorder="1" applyAlignment="1">
      <alignment horizontal="center" vertical="top"/>
    </xf>
    <xf numFmtId="0" fontId="17" fillId="0" borderId="20" xfId="1" applyFont="1" applyFill="1" applyBorder="1" applyAlignment="1">
      <alignment horizontal="center" vertical="top"/>
    </xf>
    <xf numFmtId="4" fontId="17" fillId="0" borderId="20" xfId="1" applyNumberFormat="1" applyFont="1" applyFill="1" applyBorder="1" applyAlignment="1">
      <alignment horizontal="center" vertical="top"/>
    </xf>
    <xf numFmtId="4" fontId="18" fillId="0" borderId="20" xfId="1" applyNumberFormat="1" applyFont="1" applyFill="1" applyBorder="1" applyAlignment="1">
      <alignment horizontal="center" vertical="top"/>
    </xf>
    <xf numFmtId="0" fontId="20" fillId="0" borderId="20" xfId="1" applyFont="1" applyFill="1" applyBorder="1" applyAlignment="1">
      <alignment horizontal="center" vertical="top"/>
    </xf>
    <xf numFmtId="0" fontId="21" fillId="3" borderId="22" xfId="1" applyFont="1" applyFill="1" applyBorder="1" applyAlignment="1">
      <alignment horizontal="center" vertical="top"/>
    </xf>
    <xf numFmtId="0" fontId="21" fillId="0" borderId="23" xfId="1" applyFont="1" applyFill="1" applyBorder="1" applyAlignment="1">
      <alignment horizontal="left" vertical="top"/>
    </xf>
    <xf numFmtId="4" fontId="25" fillId="0" borderId="20" xfId="1" applyNumberFormat="1" applyFont="1" applyFill="1" applyBorder="1" applyAlignment="1">
      <alignment horizontal="center" vertical="top"/>
    </xf>
    <xf numFmtId="10" fontId="26" fillId="0" borderId="20" xfId="1" applyNumberFormat="1" applyFont="1" applyFill="1" applyBorder="1" applyAlignment="1">
      <alignment horizontal="center" vertical="top"/>
    </xf>
    <xf numFmtId="0" fontId="24" fillId="0" borderId="20" xfId="1" applyNumberFormat="1" applyFont="1" applyFill="1" applyBorder="1" applyAlignment="1">
      <alignment horizontal="center" vertical="top"/>
    </xf>
    <xf numFmtId="0" fontId="21" fillId="0" borderId="25" xfId="1" applyFont="1" applyFill="1" applyBorder="1" applyAlignment="1">
      <alignment horizontal="left" vertical="top"/>
    </xf>
    <xf numFmtId="4" fontId="25" fillId="0" borderId="26" xfId="1" applyNumberFormat="1" applyFont="1" applyFill="1" applyBorder="1" applyAlignment="1">
      <alignment horizontal="center" vertical="top"/>
    </xf>
    <xf numFmtId="0" fontId="24" fillId="0" borderId="26" xfId="1" applyNumberFormat="1" applyFont="1" applyFill="1" applyBorder="1" applyAlignment="1">
      <alignment horizontal="center" vertical="top"/>
    </xf>
    <xf numFmtId="0" fontId="21" fillId="0" borderId="26" xfId="1" applyFont="1" applyFill="1" applyBorder="1" applyAlignment="1">
      <alignment horizontal="left" vertical="top"/>
    </xf>
    <xf numFmtId="0" fontId="21" fillId="0" borderId="20" xfId="1" applyFont="1" applyFill="1" applyBorder="1" applyAlignment="1">
      <alignment horizontal="center" vertical="top"/>
    </xf>
    <xf numFmtId="4" fontId="17" fillId="0" borderId="26" xfId="1" applyNumberFormat="1" applyFont="1" applyFill="1" applyBorder="1" applyAlignment="1">
      <alignment horizontal="center" vertical="top"/>
    </xf>
    <xf numFmtId="10" fontId="26" fillId="0" borderId="20" xfId="1" applyNumberFormat="1" applyFont="1" applyFill="1" applyBorder="1" applyAlignment="1">
      <alignment horizontal="left" vertical="top"/>
    </xf>
    <xf numFmtId="0" fontId="22" fillId="3" borderId="21" xfId="1" applyFont="1" applyFill="1" applyBorder="1" applyAlignment="1">
      <alignment horizontal="left" vertical="top"/>
    </xf>
    <xf numFmtId="4" fontId="18" fillId="0" borderId="28" xfId="1" applyNumberFormat="1" applyFont="1" applyFill="1" applyBorder="1" applyAlignment="1">
      <alignment horizontal="center" vertical="top"/>
    </xf>
    <xf numFmtId="4" fontId="23" fillId="3" borderId="20" xfId="1" applyNumberFormat="1" applyFont="1" applyFill="1" applyBorder="1" applyAlignment="1">
      <alignment vertical="top"/>
    </xf>
    <xf numFmtId="4" fontId="0" fillId="0" borderId="0" xfId="0" applyNumberFormat="1" applyFill="1" applyBorder="1" applyAlignment="1">
      <alignment horizontal="left" vertical="top"/>
    </xf>
    <xf numFmtId="4" fontId="24" fillId="0" borderId="20" xfId="1" applyNumberFormat="1" applyFont="1" applyFill="1" applyBorder="1" applyAlignment="1">
      <alignment horizontal="center" vertical="top"/>
    </xf>
    <xf numFmtId="4" fontId="20" fillId="0" borderId="20" xfId="1" applyNumberFormat="1" applyFont="1" applyFill="1" applyBorder="1" applyAlignment="1">
      <alignment horizontal="center" vertical="top"/>
    </xf>
    <xf numFmtId="4" fontId="21" fillId="3" borderId="22" xfId="1" applyNumberFormat="1" applyFont="1" applyFill="1" applyBorder="1" applyAlignment="1">
      <alignment horizontal="center" vertical="top"/>
    </xf>
    <xf numFmtId="4" fontId="24" fillId="3" borderId="22" xfId="1" applyNumberFormat="1" applyFont="1" applyFill="1" applyBorder="1" applyAlignment="1">
      <alignment horizontal="center" vertical="top"/>
    </xf>
    <xf numFmtId="4" fontId="21" fillId="0" borderId="26" xfId="1" applyNumberFormat="1" applyFont="1" applyFill="1" applyBorder="1" applyAlignment="1">
      <alignment horizontal="left" vertical="top"/>
    </xf>
    <xf numFmtId="4" fontId="24" fillId="0" borderId="26" xfId="1" applyNumberFormat="1" applyFont="1" applyFill="1" applyBorder="1" applyAlignment="1">
      <alignment horizontal="left" vertical="top"/>
    </xf>
    <xf numFmtId="4" fontId="24" fillId="0" borderId="20" xfId="1" applyNumberFormat="1" applyFont="1" applyFill="1" applyBorder="1" applyAlignment="1">
      <alignment horizontal="left" vertical="top"/>
    </xf>
    <xf numFmtId="0" fontId="0" fillId="0" borderId="0" xfId="0" applyAlignment="1">
      <alignment horizontal="center"/>
    </xf>
    <xf numFmtId="0" fontId="21" fillId="0" borderId="24" xfId="1" applyFont="1" applyFill="1" applyBorder="1" applyAlignment="1">
      <alignment horizontal="center" vertical="top"/>
    </xf>
    <xf numFmtId="0" fontId="21" fillId="0" borderId="26" xfId="1" applyFont="1" applyFill="1" applyBorder="1" applyAlignment="1">
      <alignment horizontal="center" vertical="top"/>
    </xf>
    <xf numFmtId="0" fontId="21" fillId="0" borderId="27" xfId="1" applyFont="1" applyFill="1" applyBorder="1" applyAlignment="1">
      <alignment horizontal="center" vertical="top"/>
    </xf>
    <xf numFmtId="0" fontId="0" fillId="0" borderId="0" xfId="0" applyFill="1" applyBorder="1" applyAlignment="1">
      <alignment horizontal="center" vertical="top"/>
    </xf>
    <xf numFmtId="4" fontId="27" fillId="3" borderId="20" xfId="1" applyNumberFormat="1" applyFont="1" applyFill="1" applyBorder="1" applyAlignment="1">
      <alignment horizontal="center" vertical="top"/>
    </xf>
    <xf numFmtId="4" fontId="27" fillId="3" borderId="22" xfId="1" applyNumberFormat="1" applyFont="1" applyFill="1" applyBorder="1" applyAlignment="1">
      <alignment horizontal="center" vertical="top"/>
    </xf>
    <xf numFmtId="4" fontId="28" fillId="3" borderId="22" xfId="1" applyNumberFormat="1" applyFont="1" applyFill="1" applyBorder="1" applyAlignment="1">
      <alignment horizontal="center" vertical="top"/>
    </xf>
    <xf numFmtId="4" fontId="0" fillId="0" borderId="0" xfId="0" applyNumberFormat="1" applyFill="1" applyBorder="1" applyAlignment="1">
      <alignment horizontal="center" vertical="top"/>
    </xf>
    <xf numFmtId="4" fontId="0" fillId="3" borderId="2" xfId="0" applyNumberFormat="1" applyFill="1" applyBorder="1" applyAlignment="1">
      <alignment horizontal="center" vertical="top" wrapText="1"/>
    </xf>
    <xf numFmtId="4" fontId="0" fillId="0" borderId="8" xfId="0" applyNumberFormat="1" applyFill="1" applyBorder="1" applyAlignment="1">
      <alignment horizontal="center" vertical="top" wrapText="1"/>
    </xf>
    <xf numFmtId="4" fontId="0" fillId="3" borderId="8" xfId="0" applyNumberFormat="1" applyFill="1" applyBorder="1" applyAlignment="1">
      <alignment horizontal="center" vertical="top" wrapText="1"/>
    </xf>
    <xf numFmtId="4" fontId="0" fillId="0" borderId="3" xfId="0" applyNumberFormat="1" applyFill="1" applyBorder="1" applyAlignment="1">
      <alignment horizontal="center" vertical="top" wrapText="1"/>
    </xf>
    <xf numFmtId="4" fontId="11" fillId="0" borderId="8" xfId="0" applyNumberFormat="1" applyFont="1" applyFill="1" applyBorder="1" applyAlignment="1">
      <alignment horizontal="center" vertical="top" wrapText="1"/>
    </xf>
    <xf numFmtId="0" fontId="8" fillId="0" borderId="8" xfId="0" applyFont="1" applyFill="1" applyBorder="1" applyAlignment="1">
      <alignment horizontal="center" vertical="top" wrapText="1"/>
    </xf>
    <xf numFmtId="4" fontId="29" fillId="0" borderId="20" xfId="0" applyNumberFormat="1" applyFont="1" applyFill="1" applyBorder="1" applyAlignment="1">
      <alignment horizontal="center" vertical="center" wrapText="1"/>
    </xf>
    <xf numFmtId="0" fontId="30" fillId="0" borderId="0" xfId="0" applyFont="1" applyFill="1" applyBorder="1" applyAlignment="1">
      <alignment horizontal="left" vertical="top"/>
    </xf>
    <xf numFmtId="1" fontId="11" fillId="0" borderId="9"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165" fontId="11" fillId="0" borderId="8" xfId="0" applyNumberFormat="1" applyFont="1" applyFill="1" applyBorder="1" applyAlignment="1">
      <alignment horizontal="center" vertical="center" wrapText="1"/>
    </xf>
    <xf numFmtId="0" fontId="0" fillId="0" borderId="0" xfId="0" applyFill="1" applyBorder="1" applyAlignment="1">
      <alignment horizontal="center" vertical="center"/>
    </xf>
    <xf numFmtId="1" fontId="10" fillId="3" borderId="2" xfId="0" applyNumberFormat="1" applyFont="1" applyFill="1" applyBorder="1" applyAlignment="1">
      <alignment horizontal="center" vertical="center" wrapText="1"/>
    </xf>
    <xf numFmtId="1" fontId="10" fillId="3" borderId="8" xfId="0" applyNumberFormat="1" applyFont="1" applyFill="1" applyBorder="1" applyAlignment="1">
      <alignment horizontal="center" vertical="center" wrapText="1"/>
    </xf>
    <xf numFmtId="165" fontId="10" fillId="3" borderId="8"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0" fontId="34" fillId="0" borderId="0" xfId="2"/>
    <xf numFmtId="0" fontId="37" fillId="0" borderId="34" xfId="2" applyFont="1" applyBorder="1" applyAlignment="1">
      <alignment horizontal="center"/>
    </xf>
    <xf numFmtId="0" fontId="37" fillId="0" borderId="0" xfId="2" applyFont="1" applyBorder="1" applyAlignment="1">
      <alignment horizontal="center"/>
    </xf>
    <xf numFmtId="0" fontId="37" fillId="0" borderId="35" xfId="2" applyFont="1" applyBorder="1" applyAlignment="1">
      <alignment horizontal="center"/>
    </xf>
    <xf numFmtId="0" fontId="37" fillId="0" borderId="34" xfId="2" applyFont="1" applyBorder="1"/>
    <xf numFmtId="0" fontId="37" fillId="0" borderId="0" xfId="2" applyFont="1" applyBorder="1"/>
    <xf numFmtId="0" fontId="37" fillId="0" borderId="35" xfId="2" applyFont="1" applyBorder="1"/>
    <xf numFmtId="0" fontId="38" fillId="0" borderId="34" xfId="2" applyFont="1" applyBorder="1"/>
    <xf numFmtId="0" fontId="38" fillId="0" borderId="0" xfId="2" applyFont="1" applyBorder="1"/>
    <xf numFmtId="0" fontId="38" fillId="0" borderId="20" xfId="2" applyFont="1" applyBorder="1"/>
    <xf numFmtId="0" fontId="38" fillId="0" borderId="29" xfId="2" applyFont="1" applyBorder="1"/>
    <xf numFmtId="0" fontId="37" fillId="0" borderId="20" xfId="2" applyFont="1" applyBorder="1"/>
    <xf numFmtId="0" fontId="37" fillId="0" borderId="20" xfId="2" applyFont="1" applyBorder="1" applyAlignment="1">
      <alignment horizontal="center"/>
    </xf>
    <xf numFmtId="4" fontId="37" fillId="0" borderId="20" xfId="2" applyNumberFormat="1" applyFont="1" applyBorder="1"/>
    <xf numFmtId="9" fontId="37" fillId="0" borderId="0" xfId="4" applyFont="1" applyBorder="1"/>
    <xf numFmtId="4" fontId="37" fillId="0" borderId="0" xfId="2" applyNumberFormat="1" applyFont="1" applyBorder="1"/>
    <xf numFmtId="2" fontId="37" fillId="0" borderId="0" xfId="2" applyNumberFormat="1" applyFont="1" applyBorder="1"/>
    <xf numFmtId="10" fontId="37" fillId="0" borderId="20" xfId="2" applyNumberFormat="1" applyFont="1" applyBorder="1"/>
    <xf numFmtId="0" fontId="37" fillId="0" borderId="17" xfId="2" applyFont="1" applyBorder="1"/>
    <xf numFmtId="0" fontId="37" fillId="0" borderId="18" xfId="2" applyFont="1" applyBorder="1"/>
    <xf numFmtId="0" fontId="37" fillId="0" borderId="19" xfId="2" applyFont="1" applyBorder="1"/>
    <xf numFmtId="0" fontId="34" fillId="0" borderId="20" xfId="2" applyBorder="1"/>
    <xf numFmtId="0" fontId="33" fillId="0" borderId="20" xfId="2" applyFont="1" applyBorder="1"/>
    <xf numFmtId="2" fontId="33" fillId="0" borderId="20" xfId="2" applyNumberFormat="1" applyFont="1" applyBorder="1"/>
    <xf numFmtId="0" fontId="33" fillId="0" borderId="20" xfId="2" applyFont="1" applyBorder="1" applyAlignment="1">
      <alignment horizontal="center"/>
    </xf>
    <xf numFmtId="0" fontId="33" fillId="0" borderId="0" xfId="2" applyFont="1" applyBorder="1"/>
    <xf numFmtId="0" fontId="34" fillId="0" borderId="0" xfId="2" applyBorder="1"/>
    <xf numFmtId="166" fontId="4" fillId="2" borderId="1" xfId="0" applyNumberFormat="1" applyFont="1" applyFill="1" applyBorder="1" applyAlignment="1">
      <alignment horizontal="center" vertical="center" wrapText="1"/>
    </xf>
    <xf numFmtId="0" fontId="0" fillId="3" borderId="9" xfId="0" applyFill="1" applyBorder="1" applyAlignment="1">
      <alignment horizontal="center" vertical="center" wrapText="1"/>
    </xf>
    <xf numFmtId="1" fontId="10" fillId="3" borderId="9" xfId="0" applyNumberFormat="1" applyFont="1" applyFill="1" applyBorder="1" applyAlignment="1">
      <alignment horizontal="center" vertical="center" wrapText="1"/>
    </xf>
    <xf numFmtId="10" fontId="0" fillId="0" borderId="0" xfId="0" applyNumberFormat="1" applyFill="1" applyBorder="1" applyAlignment="1">
      <alignment horizontal="left" vertical="top"/>
    </xf>
    <xf numFmtId="0" fontId="3" fillId="0" borderId="0" xfId="6"/>
    <xf numFmtId="4" fontId="3" fillId="0" borderId="0" xfId="6" applyNumberFormat="1"/>
    <xf numFmtId="4" fontId="3" fillId="0" borderId="0" xfId="6" applyNumberFormat="1" applyBorder="1" applyAlignment="1">
      <alignment horizontal="center" vertical="center"/>
    </xf>
    <xf numFmtId="0" fontId="3" fillId="0" borderId="0" xfId="6" applyAlignment="1">
      <alignment horizontal="center"/>
    </xf>
    <xf numFmtId="4" fontId="3" fillId="11" borderId="0" xfId="6" applyNumberFormat="1" applyFill="1" applyBorder="1" applyAlignment="1">
      <alignment horizontal="center" vertical="center"/>
    </xf>
    <xf numFmtId="4" fontId="33" fillId="11" borderId="0" xfId="6" applyNumberFormat="1" applyFont="1" applyFill="1" applyBorder="1" applyAlignment="1">
      <alignment horizontal="center" vertical="center"/>
    </xf>
    <xf numFmtId="4" fontId="3" fillId="11" borderId="0" xfId="6" applyNumberFormat="1" applyFont="1" applyFill="1" applyBorder="1" applyAlignment="1">
      <alignment horizontal="center" vertical="center"/>
    </xf>
    <xf numFmtId="0" fontId="42" fillId="0" borderId="0" xfId="0" applyFont="1" applyFill="1" applyBorder="1" applyAlignment="1">
      <alignment horizontal="left" vertical="top"/>
    </xf>
    <xf numFmtId="4" fontId="42" fillId="0" borderId="0" xfId="0" applyNumberFormat="1" applyFont="1" applyFill="1" applyBorder="1" applyAlignment="1">
      <alignment horizontal="center" vertical="top"/>
    </xf>
    <xf numFmtId="167" fontId="42" fillId="0" borderId="0" xfId="0" applyNumberFormat="1" applyFont="1" applyFill="1" applyBorder="1" applyAlignment="1">
      <alignment horizontal="left" vertical="top"/>
    </xf>
    <xf numFmtId="0" fontId="42" fillId="0" borderId="0" xfId="0" applyFont="1" applyFill="1" applyBorder="1" applyAlignment="1">
      <alignment horizontal="left" vertical="top" wrapText="1"/>
    </xf>
    <xf numFmtId="1" fontId="45" fillId="0" borderId="42" xfId="0" applyNumberFormat="1" applyFont="1" applyFill="1" applyBorder="1" applyAlignment="1">
      <alignment horizontal="left" vertical="top" wrapText="1" indent="1"/>
    </xf>
    <xf numFmtId="0" fontId="13" fillId="0" borderId="42" xfId="0" applyFont="1" applyFill="1" applyBorder="1" applyAlignment="1">
      <alignment horizontal="left" vertical="top" wrapText="1"/>
    </xf>
    <xf numFmtId="4" fontId="42" fillId="0" borderId="42" xfId="0" applyNumberFormat="1" applyFont="1" applyFill="1" applyBorder="1" applyAlignment="1">
      <alignment horizontal="center" vertical="top" wrapText="1"/>
    </xf>
    <xf numFmtId="0" fontId="13" fillId="0" borderId="42" xfId="0" applyFont="1" applyFill="1" applyBorder="1" applyAlignment="1">
      <alignment horizontal="center" vertical="top" wrapText="1"/>
    </xf>
    <xf numFmtId="4" fontId="13" fillId="0" borderId="42" xfId="0" applyNumberFormat="1" applyFont="1" applyFill="1" applyBorder="1" applyAlignment="1">
      <alignment horizontal="right" vertical="top" wrapText="1"/>
    </xf>
    <xf numFmtId="4" fontId="45" fillId="0" borderId="42" xfId="0" applyNumberFormat="1" applyFont="1" applyFill="1" applyBorder="1" applyAlignment="1">
      <alignment horizontal="center" vertical="top" wrapText="1"/>
    </xf>
    <xf numFmtId="167" fontId="42" fillId="0" borderId="42" xfId="0" applyNumberFormat="1" applyFont="1" applyFill="1" applyBorder="1" applyAlignment="1">
      <alignment horizontal="center" vertical="top" wrapText="1"/>
    </xf>
    <xf numFmtId="167" fontId="42" fillId="0" borderId="42" xfId="0" applyNumberFormat="1" applyFont="1" applyFill="1" applyBorder="1" applyAlignment="1">
      <alignment horizontal="left" vertical="top"/>
    </xf>
    <xf numFmtId="0" fontId="13" fillId="0" borderId="42" xfId="0" applyNumberFormat="1" applyFont="1" applyFill="1" applyBorder="1" applyAlignment="1">
      <alignment horizontal="right" vertical="top" wrapText="1"/>
    </xf>
    <xf numFmtId="167" fontId="42" fillId="0" borderId="42" xfId="0" applyNumberFormat="1" applyFont="1" applyFill="1" applyBorder="1" applyAlignment="1">
      <alignment vertical="top" wrapText="1"/>
    </xf>
    <xf numFmtId="0" fontId="42" fillId="0" borderId="42" xfId="0" applyFont="1" applyFill="1" applyBorder="1" applyAlignment="1">
      <alignment horizontal="left" vertical="top" wrapText="1"/>
    </xf>
    <xf numFmtId="0" fontId="45" fillId="0" borderId="42" xfId="0" applyFont="1" applyFill="1" applyBorder="1" applyAlignment="1">
      <alignment horizontal="left" vertical="top" wrapText="1"/>
    </xf>
    <xf numFmtId="167" fontId="42" fillId="0" borderId="42" xfId="0" applyNumberFormat="1" applyFont="1" applyFill="1" applyBorder="1" applyAlignment="1">
      <alignment horizontal="left" vertical="top" wrapText="1"/>
    </xf>
    <xf numFmtId="0" fontId="42" fillId="3" borderId="43" xfId="0" applyFont="1" applyFill="1" applyBorder="1" applyAlignment="1">
      <alignment horizontal="left" vertical="top" wrapText="1"/>
    </xf>
    <xf numFmtId="0" fontId="6" fillId="3" borderId="43" xfId="0" applyFont="1" applyFill="1" applyBorder="1" applyAlignment="1">
      <alignment horizontal="left" vertical="top" wrapText="1"/>
    </xf>
    <xf numFmtId="4" fontId="42" fillId="3" borderId="43" xfId="0" applyNumberFormat="1" applyFont="1" applyFill="1" applyBorder="1" applyAlignment="1">
      <alignment horizontal="center" vertical="top" wrapText="1"/>
    </xf>
    <xf numFmtId="1" fontId="45" fillId="0" borderId="44" xfId="0" applyNumberFormat="1" applyFont="1" applyFill="1" applyBorder="1" applyAlignment="1">
      <alignment horizontal="left" vertical="top" wrapText="1" indent="1"/>
    </xf>
    <xf numFmtId="0" fontId="13" fillId="0" borderId="44" xfId="0" applyFont="1" applyFill="1" applyBorder="1" applyAlignment="1">
      <alignment horizontal="left" vertical="top" wrapText="1"/>
    </xf>
    <xf numFmtId="4" fontId="42" fillId="0" borderId="44" xfId="0" applyNumberFormat="1" applyFont="1" applyFill="1" applyBorder="1" applyAlignment="1">
      <alignment horizontal="center" vertical="top" wrapText="1"/>
    </xf>
    <xf numFmtId="0" fontId="13" fillId="0" borderId="44" xfId="0" applyFont="1" applyFill="1" applyBorder="1" applyAlignment="1">
      <alignment horizontal="center" vertical="top" wrapText="1"/>
    </xf>
    <xf numFmtId="4" fontId="13" fillId="0" borderId="44" xfId="0" applyNumberFormat="1" applyFont="1" applyFill="1" applyBorder="1" applyAlignment="1">
      <alignment horizontal="right" vertical="top" wrapText="1"/>
    </xf>
    <xf numFmtId="1" fontId="45" fillId="0" borderId="45" xfId="0" applyNumberFormat="1" applyFont="1" applyFill="1" applyBorder="1" applyAlignment="1">
      <alignment horizontal="left" vertical="top" wrapText="1" indent="1"/>
    </xf>
    <xf numFmtId="0" fontId="13" fillId="0" borderId="45" xfId="0" applyFont="1" applyFill="1" applyBorder="1" applyAlignment="1">
      <alignment horizontal="left" vertical="top" wrapText="1"/>
    </xf>
    <xf numFmtId="4" fontId="45" fillId="0" borderId="45" xfId="0" applyNumberFormat="1" applyFont="1" applyFill="1" applyBorder="1" applyAlignment="1">
      <alignment horizontal="center" vertical="top" wrapText="1"/>
    </xf>
    <xf numFmtId="0" fontId="13" fillId="0" borderId="45" xfId="0" applyFont="1" applyFill="1" applyBorder="1" applyAlignment="1">
      <alignment horizontal="center" vertical="top" wrapText="1"/>
    </xf>
    <xf numFmtId="4" fontId="13" fillId="0" borderId="45" xfId="0" applyNumberFormat="1" applyFont="1" applyFill="1" applyBorder="1" applyAlignment="1">
      <alignment horizontal="right" vertical="top" wrapText="1"/>
    </xf>
    <xf numFmtId="167" fontId="42" fillId="0" borderId="47" xfId="0" applyNumberFormat="1" applyFont="1" applyFill="1" applyBorder="1" applyAlignment="1">
      <alignment horizontal="left" vertical="top"/>
    </xf>
    <xf numFmtId="1" fontId="45" fillId="0" borderId="48" xfId="0" applyNumberFormat="1" applyFont="1" applyFill="1" applyBorder="1" applyAlignment="1">
      <alignment horizontal="left" vertical="top" wrapText="1" indent="1"/>
    </xf>
    <xf numFmtId="0" fontId="13" fillId="0" borderId="48" xfId="0" applyFont="1" applyFill="1" applyBorder="1" applyAlignment="1">
      <alignment horizontal="left" vertical="top" wrapText="1"/>
    </xf>
    <xf numFmtId="4" fontId="45" fillId="0" borderId="48" xfId="0" applyNumberFormat="1" applyFont="1" applyFill="1" applyBorder="1" applyAlignment="1">
      <alignment horizontal="center" vertical="top" wrapText="1"/>
    </xf>
    <xf numFmtId="0" fontId="13" fillId="0" borderId="48" xfId="0" applyFont="1" applyFill="1" applyBorder="1" applyAlignment="1">
      <alignment horizontal="center" vertical="top" wrapText="1"/>
    </xf>
    <xf numFmtId="4" fontId="13" fillId="0" borderId="48" xfId="0" applyNumberFormat="1" applyFont="1" applyFill="1" applyBorder="1" applyAlignment="1">
      <alignment horizontal="right" vertical="top" wrapText="1"/>
    </xf>
    <xf numFmtId="167" fontId="42" fillId="0" borderId="48" xfId="0" applyNumberFormat="1" applyFont="1" applyFill="1" applyBorder="1" applyAlignment="1">
      <alignment horizontal="center" vertical="top" wrapText="1"/>
    </xf>
    <xf numFmtId="167" fontId="42" fillId="0" borderId="48" xfId="0" applyNumberFormat="1" applyFont="1" applyFill="1" applyBorder="1" applyAlignment="1">
      <alignment horizontal="left" vertical="top"/>
    </xf>
    <xf numFmtId="167" fontId="42" fillId="0" borderId="49" xfId="0" applyNumberFormat="1" applyFont="1" applyFill="1" applyBorder="1" applyAlignment="1">
      <alignment horizontal="left" vertical="top"/>
    </xf>
    <xf numFmtId="4" fontId="42" fillId="0" borderId="48" xfId="0" applyNumberFormat="1" applyFont="1" applyFill="1" applyBorder="1" applyAlignment="1">
      <alignment horizontal="center" vertical="top"/>
    </xf>
    <xf numFmtId="167" fontId="42" fillId="0" borderId="42" xfId="0" applyNumberFormat="1" applyFont="1" applyFill="1" applyBorder="1" applyAlignment="1">
      <alignment horizontal="center" vertical="top"/>
    </xf>
    <xf numFmtId="167" fontId="42" fillId="0" borderId="0" xfId="0" applyNumberFormat="1" applyFont="1" applyFill="1" applyBorder="1" applyAlignment="1">
      <alignment horizontal="center" vertical="top"/>
    </xf>
    <xf numFmtId="167" fontId="13" fillId="0" borderId="45" xfId="0" applyNumberFormat="1" applyFont="1" applyFill="1" applyBorder="1" applyAlignment="1">
      <alignment horizontal="right" vertical="top" wrapText="1"/>
    </xf>
    <xf numFmtId="0" fontId="13" fillId="0" borderId="48" xfId="0" applyNumberFormat="1" applyFont="1" applyFill="1" applyBorder="1" applyAlignment="1">
      <alignment horizontal="right" vertical="top" wrapText="1"/>
    </xf>
    <xf numFmtId="168" fontId="42" fillId="0" borderId="48" xfId="0" applyNumberFormat="1" applyFont="1" applyFill="1" applyBorder="1" applyAlignment="1">
      <alignment horizontal="center" vertical="top" wrapText="1"/>
    </xf>
    <xf numFmtId="167" fontId="42" fillId="0" borderId="48" xfId="0" applyNumberFormat="1" applyFont="1" applyFill="1" applyBorder="1" applyAlignment="1">
      <alignment horizontal="center" vertical="top"/>
    </xf>
    <xf numFmtId="4" fontId="42" fillId="0" borderId="45" xfId="0" applyNumberFormat="1" applyFont="1" applyFill="1" applyBorder="1" applyAlignment="1">
      <alignment horizontal="center" vertical="top" wrapText="1"/>
    </xf>
    <xf numFmtId="4" fontId="42" fillId="0" borderId="48" xfId="0" applyNumberFormat="1" applyFont="1" applyFill="1" applyBorder="1" applyAlignment="1">
      <alignment horizontal="center" vertical="top" wrapText="1"/>
    </xf>
    <xf numFmtId="167" fontId="42" fillId="3" borderId="43" xfId="0" applyNumberFormat="1" applyFont="1" applyFill="1" applyBorder="1" applyAlignment="1">
      <alignment vertical="top" wrapText="1"/>
    </xf>
    <xf numFmtId="167" fontId="42" fillId="0" borderId="50" xfId="0" applyNumberFormat="1" applyFont="1" applyFill="1" applyBorder="1" applyAlignment="1">
      <alignment horizontal="left" vertical="top"/>
    </xf>
    <xf numFmtId="167" fontId="42" fillId="0" borderId="51" xfId="0" applyNumberFormat="1" applyFont="1" applyFill="1" applyBorder="1" applyAlignment="1">
      <alignment horizontal="left" vertical="top"/>
    </xf>
    <xf numFmtId="0" fontId="42" fillId="3" borderId="52" xfId="0" applyFont="1" applyFill="1" applyBorder="1" applyAlignment="1">
      <alignment horizontal="left" vertical="top" wrapText="1"/>
    </xf>
    <xf numFmtId="0" fontId="6" fillId="3" borderId="52" xfId="0" applyFont="1" applyFill="1" applyBorder="1" applyAlignment="1">
      <alignment horizontal="left" vertical="top" wrapText="1"/>
    </xf>
    <xf numFmtId="4" fontId="42" fillId="3" borderId="52" xfId="0" applyNumberFormat="1" applyFont="1" applyFill="1" applyBorder="1" applyAlignment="1">
      <alignment horizontal="center" vertical="top" wrapText="1"/>
    </xf>
    <xf numFmtId="167" fontId="42" fillId="3" borderId="52" xfId="0" applyNumberFormat="1" applyFont="1" applyFill="1" applyBorder="1" applyAlignment="1">
      <alignment vertical="top" wrapText="1"/>
    </xf>
    <xf numFmtId="167" fontId="42" fillId="3" borderId="52" xfId="0" applyNumberFormat="1" applyFont="1" applyFill="1" applyBorder="1" applyAlignment="1">
      <alignment horizontal="center" vertical="top" wrapText="1"/>
    </xf>
    <xf numFmtId="1" fontId="45" fillId="0" borderId="45" xfId="0" applyNumberFormat="1" applyFont="1" applyFill="1" applyBorder="1" applyAlignment="1">
      <alignment horizontal="left" vertical="top" wrapText="1" indent="2"/>
    </xf>
    <xf numFmtId="167" fontId="13" fillId="0" borderId="45" xfId="0" applyNumberFormat="1" applyFont="1" applyFill="1" applyBorder="1" applyAlignment="1">
      <alignment horizontal="center" vertical="top" wrapText="1"/>
    </xf>
    <xf numFmtId="167" fontId="42" fillId="0" borderId="45" xfId="0" applyNumberFormat="1" applyFont="1" applyFill="1" applyBorder="1" applyAlignment="1">
      <alignment horizontal="center" vertical="top"/>
    </xf>
    <xf numFmtId="167" fontId="42" fillId="0" borderId="46" xfId="0" applyNumberFormat="1" applyFont="1" applyFill="1" applyBorder="1" applyAlignment="1">
      <alignment horizontal="left" vertical="top"/>
    </xf>
    <xf numFmtId="1" fontId="44" fillId="3" borderId="53" xfId="0" applyNumberFormat="1" applyFont="1" applyFill="1" applyBorder="1" applyAlignment="1">
      <alignment horizontal="center" vertical="top" wrapText="1"/>
    </xf>
    <xf numFmtId="0" fontId="42" fillId="3" borderId="54" xfId="0" applyFont="1" applyFill="1" applyBorder="1" applyAlignment="1">
      <alignment horizontal="left" vertical="top" wrapText="1"/>
    </xf>
    <xf numFmtId="0" fontId="6" fillId="3" borderId="55" xfId="0" applyFont="1" applyFill="1" applyBorder="1" applyAlignment="1">
      <alignment horizontal="left" vertical="top" wrapText="1"/>
    </xf>
    <xf numFmtId="4" fontId="42" fillId="3" borderId="55" xfId="0" applyNumberFormat="1" applyFont="1" applyFill="1" applyBorder="1" applyAlignment="1">
      <alignment horizontal="center" vertical="top" wrapText="1"/>
    </xf>
    <xf numFmtId="0" fontId="42" fillId="3" borderId="55" xfId="0" applyFont="1" applyFill="1" applyBorder="1" applyAlignment="1">
      <alignment horizontal="left" vertical="top" wrapText="1"/>
    </xf>
    <xf numFmtId="167" fontId="42" fillId="3" borderId="54" xfId="0" applyNumberFormat="1" applyFont="1" applyFill="1" applyBorder="1" applyAlignment="1">
      <alignment vertical="top" wrapText="1"/>
    </xf>
    <xf numFmtId="167" fontId="42" fillId="3" borderId="56" xfId="0" applyNumberFormat="1" applyFont="1" applyFill="1" applyBorder="1" applyAlignment="1">
      <alignment vertical="top" wrapText="1"/>
    </xf>
    <xf numFmtId="167" fontId="42" fillId="3" borderId="56" xfId="0" applyNumberFormat="1" applyFont="1" applyFill="1" applyBorder="1" applyAlignment="1">
      <alignment horizontal="center" vertical="top" wrapText="1"/>
    </xf>
    <xf numFmtId="167" fontId="42" fillId="3" borderId="57" xfId="0" applyNumberFormat="1" applyFont="1" applyFill="1" applyBorder="1" applyAlignment="1">
      <alignment vertical="top" wrapText="1"/>
    </xf>
    <xf numFmtId="165" fontId="45" fillId="0" borderId="58" xfId="0" applyNumberFormat="1" applyFont="1" applyFill="1" applyBorder="1" applyAlignment="1">
      <alignment horizontal="center" vertical="top" wrapText="1"/>
    </xf>
    <xf numFmtId="1" fontId="44" fillId="3" borderId="60" xfId="0" applyNumberFormat="1" applyFont="1" applyFill="1" applyBorder="1" applyAlignment="1">
      <alignment horizontal="center" vertical="top" wrapText="1"/>
    </xf>
    <xf numFmtId="165" fontId="45" fillId="0" borderId="62" xfId="0" applyNumberFormat="1" applyFont="1" applyFill="1" applyBorder="1" applyAlignment="1">
      <alignment horizontal="center" vertical="top" wrapText="1"/>
    </xf>
    <xf numFmtId="165" fontId="45" fillId="0" borderId="64" xfId="0" applyNumberFormat="1" applyFont="1" applyFill="1" applyBorder="1" applyAlignment="1">
      <alignment horizontal="center" vertical="top" wrapText="1"/>
    </xf>
    <xf numFmtId="167" fontId="42" fillId="0" borderId="59" xfId="0" applyNumberFormat="1" applyFont="1" applyFill="1" applyBorder="1" applyAlignment="1">
      <alignment horizontal="left" vertical="top"/>
    </xf>
    <xf numFmtId="165" fontId="45" fillId="0" borderId="66" xfId="0" applyNumberFormat="1" applyFont="1" applyFill="1" applyBorder="1" applyAlignment="1">
      <alignment horizontal="center" vertical="top" wrapText="1"/>
    </xf>
    <xf numFmtId="167" fontId="42" fillId="0" borderId="67" xfId="0" applyNumberFormat="1" applyFont="1" applyFill="1" applyBorder="1" applyAlignment="1">
      <alignment horizontal="left" vertical="top"/>
    </xf>
    <xf numFmtId="167" fontId="42" fillId="0" borderId="59" xfId="0" applyNumberFormat="1" applyFont="1" applyFill="1" applyBorder="1" applyAlignment="1">
      <alignment horizontal="center" vertical="top" wrapText="1"/>
    </xf>
    <xf numFmtId="167" fontId="42" fillId="0" borderId="67" xfId="0" applyNumberFormat="1" applyFont="1" applyFill="1" applyBorder="1" applyAlignment="1">
      <alignment horizontal="center" vertical="top" wrapText="1"/>
    </xf>
    <xf numFmtId="167" fontId="42" fillId="0" borderId="68" xfId="0" applyNumberFormat="1" applyFont="1" applyFill="1" applyBorder="1" applyAlignment="1">
      <alignment horizontal="left" vertical="top"/>
    </xf>
    <xf numFmtId="1" fontId="44" fillId="3" borderId="69" xfId="0" applyNumberFormat="1" applyFont="1" applyFill="1" applyBorder="1" applyAlignment="1">
      <alignment horizontal="center" vertical="top" wrapText="1"/>
    </xf>
    <xf numFmtId="167" fontId="42" fillId="3" borderId="61" xfId="0" applyNumberFormat="1" applyFont="1" applyFill="1" applyBorder="1" applyAlignment="1">
      <alignment vertical="top" wrapText="1"/>
    </xf>
    <xf numFmtId="167" fontId="42" fillId="0" borderId="59" xfId="0" applyNumberFormat="1" applyFont="1" applyFill="1" applyBorder="1" applyAlignment="1">
      <alignment vertical="top" wrapText="1"/>
    </xf>
    <xf numFmtId="165" fontId="45" fillId="0" borderId="70" xfId="0" applyNumberFormat="1" applyFont="1" applyFill="1" applyBorder="1" applyAlignment="1">
      <alignment horizontal="center" vertical="top" wrapText="1"/>
    </xf>
    <xf numFmtId="1" fontId="45" fillId="0" borderId="71" xfId="0" applyNumberFormat="1" applyFont="1" applyFill="1" applyBorder="1" applyAlignment="1">
      <alignment horizontal="left" vertical="top" wrapText="1" indent="1"/>
    </xf>
    <xf numFmtId="0" fontId="13" fillId="0" borderId="71" xfId="0" applyFont="1" applyFill="1" applyBorder="1" applyAlignment="1">
      <alignment horizontal="left" vertical="top" wrapText="1"/>
    </xf>
    <xf numFmtId="4" fontId="42" fillId="0" borderId="71" xfId="0" applyNumberFormat="1" applyFont="1" applyFill="1" applyBorder="1" applyAlignment="1">
      <alignment horizontal="center" vertical="top" wrapText="1"/>
    </xf>
    <xf numFmtId="0" fontId="13" fillId="0" borderId="71" xfId="0" applyFont="1" applyFill="1" applyBorder="1" applyAlignment="1">
      <alignment horizontal="center" vertical="top" wrapText="1"/>
    </xf>
    <xf numFmtId="0" fontId="13" fillId="0" borderId="71" xfId="0" applyNumberFormat="1" applyFont="1" applyFill="1" applyBorder="1" applyAlignment="1">
      <alignment horizontal="right" vertical="top" wrapText="1"/>
    </xf>
    <xf numFmtId="167" fontId="42" fillId="0" borderId="71" xfId="0" applyNumberFormat="1" applyFont="1" applyFill="1" applyBorder="1" applyAlignment="1">
      <alignment horizontal="center" vertical="top" wrapText="1"/>
    </xf>
    <xf numFmtId="167" fontId="42" fillId="0" borderId="71" xfId="0" applyNumberFormat="1" applyFont="1" applyFill="1" applyBorder="1" applyAlignment="1">
      <alignment horizontal="center" vertical="top"/>
    </xf>
    <xf numFmtId="167" fontId="42" fillId="0" borderId="71" xfId="0" applyNumberFormat="1" applyFont="1" applyFill="1" applyBorder="1" applyAlignment="1">
      <alignment horizontal="left" vertical="top"/>
    </xf>
    <xf numFmtId="167" fontId="42" fillId="0" borderId="72" xfId="0" applyNumberFormat="1" applyFont="1" applyFill="1" applyBorder="1" applyAlignment="1">
      <alignment horizontal="left" vertical="top"/>
    </xf>
    <xf numFmtId="164" fontId="0" fillId="0" borderId="0" xfId="5" applyFont="1" applyFill="1" applyBorder="1" applyAlignment="1">
      <alignment horizontal="left" vertical="top"/>
    </xf>
    <xf numFmtId="164" fontId="0" fillId="0" borderId="0" xfId="0" applyNumberFormat="1" applyFill="1" applyBorder="1" applyAlignment="1">
      <alignment horizontal="left" vertical="top"/>
    </xf>
    <xf numFmtId="166" fontId="0" fillId="0" borderId="0" xfId="0" applyNumberFormat="1" applyFill="1" applyBorder="1" applyAlignment="1">
      <alignment horizontal="center" vertical="top"/>
    </xf>
    <xf numFmtId="166" fontId="5" fillId="0" borderId="8" xfId="0" applyNumberFormat="1" applyFont="1" applyFill="1" applyBorder="1" applyAlignment="1">
      <alignment horizontal="center" vertical="top" wrapText="1"/>
    </xf>
    <xf numFmtId="166" fontId="7" fillId="3" borderId="8" xfId="0" applyNumberFormat="1" applyFont="1" applyFill="1" applyBorder="1" applyAlignment="1">
      <alignment horizontal="center" vertical="top" wrapText="1"/>
    </xf>
    <xf numFmtId="166" fontId="9" fillId="3" borderId="1" xfId="0" applyNumberFormat="1" applyFont="1" applyFill="1" applyBorder="1" applyAlignment="1">
      <alignment horizontal="center" vertical="top" wrapText="1"/>
    </xf>
    <xf numFmtId="166" fontId="0" fillId="0" borderId="1" xfId="0" applyNumberFormat="1" applyFill="1" applyBorder="1" applyAlignment="1">
      <alignment horizontal="center" vertical="top" wrapText="1"/>
    </xf>
    <xf numFmtId="166" fontId="0" fillId="3" borderId="2" xfId="0" applyNumberFormat="1" applyFill="1" applyBorder="1" applyAlignment="1">
      <alignment horizontal="center" vertical="top" wrapText="1"/>
    </xf>
    <xf numFmtId="166" fontId="0" fillId="3" borderId="8" xfId="0" applyNumberFormat="1" applyFill="1" applyBorder="1" applyAlignment="1">
      <alignment horizontal="center" vertical="top" wrapText="1"/>
    </xf>
    <xf numFmtId="166" fontId="5" fillId="3" borderId="9" xfId="0" applyNumberFormat="1" applyFont="1" applyFill="1" applyBorder="1" applyAlignment="1">
      <alignment horizontal="center" vertical="top" wrapText="1"/>
    </xf>
    <xf numFmtId="166" fontId="5" fillId="0" borderId="3" xfId="0" applyNumberFormat="1" applyFont="1" applyFill="1" applyBorder="1" applyAlignment="1">
      <alignment horizontal="center" vertical="top" wrapText="1"/>
    </xf>
    <xf numFmtId="1" fontId="11" fillId="3" borderId="9" xfId="0" applyNumberFormat="1" applyFont="1" applyFill="1" applyBorder="1" applyAlignment="1">
      <alignment horizontal="left" vertical="top" wrapText="1" indent="2"/>
    </xf>
    <xf numFmtId="166" fontId="5" fillId="3" borderId="8" xfId="0" applyNumberFormat="1" applyFont="1" applyFill="1" applyBorder="1" applyAlignment="1">
      <alignment horizontal="center" vertical="top" wrapText="1"/>
    </xf>
    <xf numFmtId="0" fontId="33" fillId="0" borderId="0" xfId="6" applyFont="1" applyAlignment="1">
      <alignment horizontal="center"/>
    </xf>
    <xf numFmtId="0" fontId="47" fillId="0" borderId="0" xfId="6" applyFont="1" applyFill="1" applyBorder="1"/>
    <xf numFmtId="0" fontId="33" fillId="0" borderId="0" xfId="6" applyFont="1" applyBorder="1"/>
    <xf numFmtId="4" fontId="47" fillId="0" borderId="0" xfId="6" applyNumberFormat="1" applyFont="1" applyBorder="1"/>
    <xf numFmtId="0" fontId="3" fillId="0" borderId="20" xfId="6" applyBorder="1"/>
    <xf numFmtId="0" fontId="3" fillId="0" borderId="20" xfId="6" applyBorder="1" applyAlignment="1">
      <alignment horizontal="center"/>
    </xf>
    <xf numFmtId="0" fontId="3" fillId="0" borderId="20" xfId="6" applyBorder="1" applyAlignment="1">
      <alignment wrapText="1"/>
    </xf>
    <xf numFmtId="0" fontId="3" fillId="11" borderId="73" xfId="6" applyFill="1" applyBorder="1"/>
    <xf numFmtId="4" fontId="3" fillId="0" borderId="73" xfId="6" applyNumberFormat="1" applyBorder="1"/>
    <xf numFmtId="0" fontId="3" fillId="11" borderId="74" xfId="6" applyFill="1" applyBorder="1"/>
    <xf numFmtId="4" fontId="3" fillId="0" borderId="74" xfId="6" applyNumberFormat="1" applyBorder="1"/>
    <xf numFmtId="0" fontId="33" fillId="11" borderId="15" xfId="6" applyFont="1" applyFill="1" applyBorder="1" applyAlignment="1">
      <alignment horizontal="right" indent="1"/>
    </xf>
    <xf numFmtId="4" fontId="33" fillId="11" borderId="20" xfId="6" applyNumberFormat="1" applyFont="1" applyFill="1" applyBorder="1"/>
    <xf numFmtId="4" fontId="33" fillId="0" borderId="20" xfId="6" applyNumberFormat="1" applyFont="1" applyBorder="1"/>
    <xf numFmtId="0" fontId="3" fillId="0" borderId="0" xfId="6" applyBorder="1"/>
    <xf numFmtId="0" fontId="47" fillId="0" borderId="75" xfId="6" applyFont="1" applyFill="1" applyBorder="1"/>
    <xf numFmtId="0" fontId="33" fillId="0" borderId="75" xfId="6" applyFont="1" applyBorder="1"/>
    <xf numFmtId="4" fontId="47" fillId="0" borderId="75" xfId="6" applyNumberFormat="1" applyFont="1" applyBorder="1"/>
    <xf numFmtId="3" fontId="47" fillId="0" borderId="75" xfId="6" applyNumberFormat="1" applyFont="1" applyBorder="1"/>
    <xf numFmtId="0" fontId="3" fillId="11" borderId="20" xfId="6" applyFill="1" applyBorder="1"/>
    <xf numFmtId="0" fontId="3" fillId="0" borderId="20" xfId="6" applyFont="1" applyBorder="1" applyAlignment="1">
      <alignment horizontal="right"/>
    </xf>
    <xf numFmtId="0" fontId="3" fillId="0" borderId="20" xfId="6" applyFont="1" applyBorder="1" applyAlignment="1">
      <alignment horizontal="center"/>
    </xf>
    <xf numFmtId="4" fontId="33" fillId="0" borderId="20" xfId="6" applyNumberFormat="1" applyFont="1" applyBorder="1" applyAlignment="1">
      <alignment horizontal="right"/>
    </xf>
    <xf numFmtId="0" fontId="3" fillId="0" borderId="0" xfId="6" applyFont="1" applyAlignment="1">
      <alignment horizontal="center"/>
    </xf>
    <xf numFmtId="0" fontId="3" fillId="11" borderId="20" xfId="6" applyFont="1" applyFill="1" applyBorder="1" applyAlignment="1">
      <alignment horizontal="right"/>
    </xf>
    <xf numFmtId="0" fontId="3" fillId="11" borderId="20" xfId="6" applyFont="1" applyFill="1" applyBorder="1" applyAlignment="1">
      <alignment horizontal="center"/>
    </xf>
    <xf numFmtId="0" fontId="48" fillId="0" borderId="75" xfId="6" applyFont="1" applyFill="1" applyBorder="1"/>
    <xf numFmtId="0" fontId="3" fillId="0" borderId="20" xfId="6" applyBorder="1" applyAlignment="1">
      <alignment horizontal="center" wrapText="1"/>
    </xf>
    <xf numFmtId="0" fontId="3" fillId="0" borderId="73" xfId="6" applyBorder="1"/>
    <xf numFmtId="0" fontId="33" fillId="11" borderId="74" xfId="6" applyFont="1" applyFill="1" applyBorder="1"/>
    <xf numFmtId="0" fontId="3" fillId="4" borderId="20" xfId="6" applyFill="1" applyBorder="1"/>
    <xf numFmtId="0" fontId="3" fillId="11" borderId="74" xfId="6" applyFill="1" applyBorder="1" applyAlignment="1">
      <alignment wrapText="1"/>
    </xf>
    <xf numFmtId="0" fontId="3" fillId="11" borderId="76" xfId="6" applyFill="1" applyBorder="1"/>
    <xf numFmtId="0" fontId="33" fillId="11" borderId="76" xfId="6" applyFont="1" applyFill="1" applyBorder="1"/>
    <xf numFmtId="4" fontId="3" fillId="0" borderId="76" xfId="6" applyNumberFormat="1" applyBorder="1"/>
    <xf numFmtId="0" fontId="3" fillId="11" borderId="74" xfId="6" applyFill="1" applyBorder="1" applyAlignment="1">
      <alignment horizontal="left" wrapText="1"/>
    </xf>
    <xf numFmtId="0" fontId="33" fillId="0" borderId="20" xfId="6" applyFont="1" applyBorder="1"/>
    <xf numFmtId="0" fontId="3" fillId="0" borderId="74" xfId="6" applyFill="1" applyBorder="1"/>
    <xf numFmtId="0" fontId="3" fillId="0" borderId="0" xfId="6" applyFill="1"/>
    <xf numFmtId="0" fontId="3" fillId="0" borderId="74" xfId="6" applyBorder="1"/>
    <xf numFmtId="0" fontId="3" fillId="0" borderId="76" xfId="6" applyFill="1" applyBorder="1" applyAlignment="1">
      <alignment wrapText="1"/>
    </xf>
    <xf numFmtId="0" fontId="3" fillId="0" borderId="76" xfId="6" applyFill="1" applyBorder="1"/>
    <xf numFmtId="0" fontId="3" fillId="0" borderId="0" xfId="6" applyFill="1" applyAlignment="1">
      <alignment wrapText="1"/>
    </xf>
    <xf numFmtId="0" fontId="3" fillId="0" borderId="73" xfId="6" applyBorder="1" applyAlignment="1">
      <alignment wrapText="1"/>
    </xf>
    <xf numFmtId="0" fontId="3" fillId="0" borderId="74" xfId="6" applyBorder="1" applyAlignment="1">
      <alignment wrapText="1"/>
    </xf>
    <xf numFmtId="0" fontId="3" fillId="0" borderId="74" xfId="6" applyFill="1" applyBorder="1" applyAlignment="1">
      <alignment wrapText="1"/>
    </xf>
    <xf numFmtId="0" fontId="3" fillId="0" borderId="74" xfId="6" applyFill="1" applyBorder="1" applyAlignment="1">
      <alignment horizontal="left" wrapText="1"/>
    </xf>
    <xf numFmtId="0" fontId="3" fillId="0" borderId="76" xfId="6" applyFill="1" applyBorder="1" applyAlignment="1">
      <alignment horizontal="left" wrapText="1"/>
    </xf>
    <xf numFmtId="0" fontId="3" fillId="0" borderId="0" xfId="6" applyFill="1" applyAlignment="1">
      <alignment horizontal="left" wrapText="1"/>
    </xf>
    <xf numFmtId="0" fontId="3" fillId="0" borderId="76" xfId="6" applyBorder="1"/>
    <xf numFmtId="166" fontId="4" fillId="3" borderId="8" xfId="0" applyNumberFormat="1" applyFont="1" applyFill="1" applyBorder="1" applyAlignment="1">
      <alignment horizontal="center" vertical="top" wrapText="1"/>
    </xf>
    <xf numFmtId="0" fontId="49" fillId="0" borderId="0" xfId="2" applyFont="1" applyBorder="1" applyAlignment="1" applyProtection="1">
      <alignment vertical="center"/>
    </xf>
    <xf numFmtId="0" fontId="49" fillId="0" borderId="0" xfId="2" applyFont="1" applyAlignment="1" applyProtection="1">
      <alignment vertical="center"/>
    </xf>
    <xf numFmtId="0" fontId="51" fillId="0" borderId="0" xfId="2" applyFont="1" applyBorder="1" applyAlignment="1" applyProtection="1">
      <alignment vertical="center"/>
    </xf>
    <xf numFmtId="0" fontId="34" fillId="0" borderId="0" xfId="2" applyNumberFormat="1" applyFont="1" applyBorder="1" applyAlignment="1" applyProtection="1">
      <alignment horizontal="justify" vertical="justify" wrapText="1"/>
    </xf>
    <xf numFmtId="0" fontId="52" fillId="0" borderId="0" xfId="2" applyFont="1" applyBorder="1" applyAlignment="1" applyProtection="1">
      <alignment horizontal="center" wrapText="1"/>
    </xf>
    <xf numFmtId="4" fontId="34" fillId="0" borderId="0" xfId="2" applyNumberFormat="1" applyBorder="1"/>
    <xf numFmtId="0" fontId="49" fillId="0" borderId="0" xfId="2" applyFont="1" applyFill="1" applyBorder="1" applyAlignment="1" applyProtection="1">
      <alignment horizontal="center" vertical="center"/>
    </xf>
    <xf numFmtId="0" fontId="49" fillId="0" borderId="0" xfId="2" applyFont="1" applyFill="1" applyBorder="1" applyAlignment="1" applyProtection="1">
      <alignment vertical="center"/>
    </xf>
    <xf numFmtId="0" fontId="49" fillId="0" borderId="0" xfId="2" applyFont="1" applyBorder="1" applyProtection="1"/>
    <xf numFmtId="0" fontId="49" fillId="0" borderId="77" xfId="2" applyFont="1" applyBorder="1" applyAlignment="1" applyProtection="1">
      <alignment horizontal="left"/>
    </xf>
    <xf numFmtId="0" fontId="34" fillId="0" borderId="77" xfId="2" applyFont="1" applyBorder="1" applyProtection="1"/>
    <xf numFmtId="0" fontId="49" fillId="0" borderId="0" xfId="2" applyFont="1" applyBorder="1" applyAlignment="1" applyProtection="1">
      <alignment horizontal="right"/>
    </xf>
    <xf numFmtId="0" fontId="49" fillId="3" borderId="0" xfId="2" applyFont="1" applyFill="1" applyBorder="1" applyAlignment="1" applyProtection="1">
      <alignment horizontal="left"/>
    </xf>
    <xf numFmtId="0" fontId="49" fillId="3" borderId="0" xfId="2" applyFont="1" applyFill="1" applyBorder="1" applyAlignment="1" applyProtection="1">
      <alignment horizontal="left"/>
      <protection locked="0"/>
    </xf>
    <xf numFmtId="170" fontId="49" fillId="3" borderId="0" xfId="2" applyNumberFormat="1" applyFont="1" applyFill="1" applyBorder="1" applyAlignment="1" applyProtection="1">
      <alignment horizontal="left"/>
    </xf>
    <xf numFmtId="170" fontId="49" fillId="3" borderId="0" xfId="2" applyNumberFormat="1" applyFont="1" applyFill="1" applyBorder="1" applyAlignment="1" applyProtection="1">
      <alignment horizontal="left"/>
      <protection locked="0"/>
    </xf>
    <xf numFmtId="0" fontId="34" fillId="0" borderId="0" xfId="2" applyFont="1" applyBorder="1" applyProtection="1"/>
    <xf numFmtId="171" fontId="54" fillId="3" borderId="0" xfId="2" applyNumberFormat="1" applyFont="1" applyFill="1" applyBorder="1" applyAlignment="1" applyProtection="1">
      <alignment horizontal="left" vertical="center"/>
    </xf>
    <xf numFmtId="0" fontId="34" fillId="0" borderId="0" xfId="2" applyFill="1" applyAlignment="1" applyProtection="1">
      <alignment vertical="center"/>
    </xf>
    <xf numFmtId="4" fontId="33" fillId="15" borderId="0" xfId="6" applyNumberFormat="1" applyFont="1" applyFill="1" applyBorder="1" applyAlignment="1">
      <alignment vertical="center"/>
    </xf>
    <xf numFmtId="0" fontId="5" fillId="0" borderId="8" xfId="0" applyFont="1" applyFill="1" applyBorder="1" applyAlignment="1">
      <alignment horizontal="left" vertical="center" wrapText="1"/>
    </xf>
    <xf numFmtId="0" fontId="13" fillId="16" borderId="0" xfId="2" applyFont="1" applyFill="1" applyAlignment="1">
      <alignment vertical="center"/>
    </xf>
    <xf numFmtId="4" fontId="6" fillId="16" borderId="0" xfId="2" applyNumberFormat="1" applyFont="1" applyFill="1" applyAlignment="1">
      <alignment horizontal="right" vertical="center"/>
    </xf>
    <xf numFmtId="0" fontId="13" fillId="16" borderId="0" xfId="2" applyFont="1" applyFill="1" applyBorder="1" applyAlignment="1">
      <alignment vertical="center"/>
    </xf>
    <xf numFmtId="0" fontId="34" fillId="16" borderId="0" xfId="2" applyFill="1"/>
    <xf numFmtId="0" fontId="13" fillId="16" borderId="0" xfId="2" applyFont="1" applyFill="1" applyBorder="1" applyAlignment="1">
      <alignment horizontal="center" vertical="center"/>
    </xf>
    <xf numFmtId="0" fontId="34" fillId="16" borderId="0" xfId="2" applyFill="1" applyAlignment="1">
      <alignment vertical="center"/>
    </xf>
    <xf numFmtId="4" fontId="6" fillId="16" borderId="0" xfId="2" applyNumberFormat="1" applyFont="1" applyFill="1" applyBorder="1" applyAlignment="1">
      <alignment horizontal="right" vertical="center"/>
    </xf>
    <xf numFmtId="174" fontId="6" fillId="16" borderId="82" xfId="2" applyNumberFormat="1" applyFont="1" applyFill="1" applyBorder="1" applyAlignment="1">
      <alignment horizontal="center" vertical="center"/>
    </xf>
    <xf numFmtId="0" fontId="6" fillId="16" borderId="23" xfId="2" applyFont="1" applyFill="1" applyBorder="1" applyAlignment="1">
      <alignment vertical="center"/>
    </xf>
    <xf numFmtId="4" fontId="6" fillId="16" borderId="20" xfId="2" applyNumberFormat="1" applyFont="1" applyFill="1" applyBorder="1" applyAlignment="1">
      <alignment vertical="center"/>
    </xf>
    <xf numFmtId="10" fontId="13" fillId="17" borderId="20" xfId="2" applyNumberFormat="1" applyFont="1" applyFill="1" applyBorder="1" applyAlignment="1">
      <alignment vertical="center"/>
    </xf>
    <xf numFmtId="4" fontId="13" fillId="17" borderId="20" xfId="2" applyNumberFormat="1" applyFont="1" applyFill="1" applyBorder="1" applyAlignment="1">
      <alignment vertical="center"/>
    </xf>
    <xf numFmtId="4" fontId="13" fillId="17" borderId="32" xfId="2" applyNumberFormat="1" applyFont="1" applyFill="1" applyBorder="1" applyAlignment="1">
      <alignment vertical="center"/>
    </xf>
    <xf numFmtId="10" fontId="13" fillId="16" borderId="20" xfId="2" applyNumberFormat="1" applyFont="1" applyFill="1" applyBorder="1" applyAlignment="1">
      <alignment vertical="center"/>
    </xf>
    <xf numFmtId="169" fontId="13" fillId="16" borderId="20" xfId="2" applyNumberFormat="1" applyFont="1" applyFill="1" applyBorder="1" applyAlignment="1">
      <alignment vertical="center"/>
    </xf>
    <xf numFmtId="175" fontId="34" fillId="0" borderId="0" xfId="2" applyNumberFormat="1"/>
    <xf numFmtId="4" fontId="13" fillId="16" borderId="20" xfId="2" applyNumberFormat="1" applyFont="1" applyFill="1" applyBorder="1" applyAlignment="1">
      <alignment vertical="center"/>
    </xf>
    <xf numFmtId="176" fontId="13" fillId="16" borderId="20" xfId="2" applyNumberFormat="1" applyFont="1" applyFill="1" applyBorder="1" applyAlignment="1">
      <alignment vertical="center"/>
    </xf>
    <xf numFmtId="43" fontId="34" fillId="0" borderId="0" xfId="2" applyNumberFormat="1"/>
    <xf numFmtId="0" fontId="13" fillId="16" borderId="82" xfId="2" applyFont="1" applyFill="1" applyBorder="1" applyAlignment="1">
      <alignment vertical="center"/>
    </xf>
    <xf numFmtId="177" fontId="34" fillId="0" borderId="0" xfId="2" applyNumberFormat="1"/>
    <xf numFmtId="0" fontId="34" fillId="16" borderId="83" xfId="2" applyFont="1" applyFill="1" applyBorder="1" applyAlignment="1">
      <alignment vertical="center"/>
    </xf>
    <xf numFmtId="0" fontId="14" fillId="16" borderId="25" xfId="2" applyFont="1" applyFill="1" applyBorder="1" applyAlignment="1">
      <alignment vertical="center"/>
    </xf>
    <xf numFmtId="4" fontId="14" fillId="16" borderId="26" xfId="2" applyNumberFormat="1" applyFont="1" applyFill="1" applyBorder="1" applyAlignment="1">
      <alignment vertical="center"/>
    </xf>
    <xf numFmtId="4" fontId="14" fillId="16" borderId="0" xfId="2" applyNumberFormat="1" applyFont="1" applyFill="1" applyAlignment="1">
      <alignment vertical="center"/>
    </xf>
    <xf numFmtId="10" fontId="34" fillId="0" borderId="0" xfId="2" applyNumberFormat="1"/>
    <xf numFmtId="4" fontId="34" fillId="0" borderId="0" xfId="2" applyNumberFormat="1"/>
    <xf numFmtId="4" fontId="34" fillId="16" borderId="0" xfId="2" applyNumberFormat="1" applyFill="1" applyAlignment="1">
      <alignment vertical="center"/>
    </xf>
    <xf numFmtId="176" fontId="0" fillId="16" borderId="0" xfId="9" applyNumberFormat="1" applyFont="1" applyFill="1" applyAlignment="1">
      <alignment vertical="center"/>
    </xf>
    <xf numFmtId="173" fontId="0" fillId="16" borderId="0" xfId="12" applyFont="1" applyFill="1" applyAlignment="1">
      <alignment vertical="center"/>
    </xf>
    <xf numFmtId="173" fontId="13" fillId="16" borderId="0" xfId="12" applyFont="1" applyFill="1" applyAlignment="1">
      <alignment vertical="center"/>
    </xf>
    <xf numFmtId="0" fontId="6" fillId="16" borderId="23" xfId="2" applyFont="1" applyFill="1" applyBorder="1" applyAlignment="1">
      <alignment vertical="center" wrapText="1"/>
    </xf>
    <xf numFmtId="9" fontId="0" fillId="0" borderId="0" xfId="13" applyFont="1" applyFill="1" applyBorder="1" applyAlignment="1">
      <alignment horizontal="left" vertical="top"/>
    </xf>
    <xf numFmtId="0" fontId="53" fillId="0" borderId="0" xfId="2" applyFont="1" applyFill="1" applyBorder="1" applyAlignment="1" applyProtection="1">
      <alignment horizontal="left" vertical="center"/>
    </xf>
    <xf numFmtId="4" fontId="5" fillId="0" borderId="8" xfId="0" applyNumberFormat="1" applyFont="1" applyFill="1" applyBorder="1" applyAlignment="1">
      <alignment horizontal="center" vertical="top" wrapText="1"/>
    </xf>
    <xf numFmtId="4" fontId="5" fillId="3" borderId="8" xfId="0" applyNumberFormat="1" applyFont="1" applyFill="1" applyBorder="1" applyAlignment="1">
      <alignment horizontal="center" vertical="top" wrapText="1"/>
    </xf>
    <xf numFmtId="4" fontId="5" fillId="0" borderId="3" xfId="0" applyNumberFormat="1" applyFont="1" applyFill="1" applyBorder="1" applyAlignment="1">
      <alignment horizontal="center" vertical="top" wrapText="1"/>
    </xf>
    <xf numFmtId="0" fontId="34" fillId="0" borderId="0" xfId="15" applyBorder="1"/>
    <xf numFmtId="0" fontId="34" fillId="0" borderId="31" xfId="15" applyBorder="1"/>
    <xf numFmtId="0" fontId="34" fillId="0" borderId="88" xfId="15" applyBorder="1"/>
    <xf numFmtId="0" fontId="60" fillId="0" borderId="31" xfId="14" applyFont="1" applyBorder="1"/>
    <xf numFmtId="0" fontId="60" fillId="0" borderId="0" xfId="14" applyFont="1" applyBorder="1"/>
    <xf numFmtId="0" fontId="60" fillId="0" borderId="88" xfId="14" applyFont="1" applyBorder="1"/>
    <xf numFmtId="0" fontId="60" fillId="0" borderId="31" xfId="14" applyFont="1" applyBorder="1" applyAlignment="1">
      <alignment horizontal="left"/>
    </xf>
    <xf numFmtId="10" fontId="60" fillId="0" borderId="88" xfId="14" applyNumberFormat="1" applyFont="1" applyBorder="1" applyAlignment="1">
      <alignment horizontal="center"/>
    </xf>
    <xf numFmtId="0" fontId="60" fillId="0" borderId="88" xfId="14" applyFont="1" applyBorder="1" applyAlignment="1">
      <alignment horizontal="center"/>
    </xf>
    <xf numFmtId="0" fontId="60" fillId="0" borderId="31" xfId="14" applyFont="1" applyFill="1" applyBorder="1"/>
    <xf numFmtId="0" fontId="2" fillId="0" borderId="0" xfId="14" applyBorder="1"/>
    <xf numFmtId="0" fontId="2" fillId="0" borderId="88" xfId="14" applyBorder="1"/>
    <xf numFmtId="0" fontId="34" fillId="0" borderId="78" xfId="15" applyBorder="1"/>
    <xf numFmtId="0" fontId="34" fillId="0" borderId="79" xfId="15" applyBorder="1"/>
    <xf numFmtId="0" fontId="34" fillId="0" borderId="91" xfId="15" applyBorder="1"/>
    <xf numFmtId="0" fontId="59" fillId="0" borderId="31" xfId="14" applyFont="1" applyBorder="1" applyAlignment="1">
      <alignment horizontal="left"/>
    </xf>
    <xf numFmtId="10" fontId="59" fillId="0" borderId="88" xfId="14" applyNumberFormat="1" applyFont="1" applyBorder="1" applyAlignment="1">
      <alignment horizontal="center"/>
    </xf>
    <xf numFmtId="10" fontId="60" fillId="6" borderId="88" xfId="14" applyNumberFormat="1" applyFont="1" applyFill="1" applyBorder="1" applyAlignment="1">
      <alignment horizontal="center"/>
    </xf>
    <xf numFmtId="0" fontId="59" fillId="10" borderId="31" xfId="14" applyFont="1" applyFill="1" applyBorder="1" applyAlignment="1">
      <alignment horizontal="left"/>
    </xf>
    <xf numFmtId="10" fontId="59" fillId="10" borderId="88" xfId="14" applyNumberFormat="1" applyFont="1" applyFill="1" applyBorder="1" applyAlignment="1">
      <alignment horizontal="center"/>
    </xf>
    <xf numFmtId="0" fontId="41" fillId="0" borderId="0" xfId="0" applyFont="1" applyFill="1" applyBorder="1" applyAlignment="1">
      <alignment horizontal="left" vertical="top"/>
    </xf>
    <xf numFmtId="0" fontId="96" fillId="0" borderId="34" xfId="0" applyFont="1" applyBorder="1"/>
    <xf numFmtId="0" fontId="96" fillId="0" borderId="0" xfId="0" applyFont="1" applyBorder="1"/>
    <xf numFmtId="0" fontId="96" fillId="0" borderId="35" xfId="0" applyFont="1" applyBorder="1"/>
    <xf numFmtId="0" fontId="97" fillId="0" borderId="34" xfId="0" applyFont="1" applyBorder="1"/>
    <xf numFmtId="0" fontId="97" fillId="0" borderId="0" xfId="0" applyFont="1" applyBorder="1"/>
    <xf numFmtId="0" fontId="97" fillId="0" borderId="20" xfId="0" applyFont="1" applyBorder="1"/>
    <xf numFmtId="0" fontId="97" fillId="0" borderId="29" xfId="0" applyFont="1" applyBorder="1" applyAlignment="1">
      <alignment horizontal="center"/>
    </xf>
    <xf numFmtId="0" fontId="96" fillId="0" borderId="20" xfId="0" applyFont="1" applyBorder="1"/>
    <xf numFmtId="0" fontId="96" fillId="0" borderId="20" xfId="0" applyFont="1" applyBorder="1" applyAlignment="1">
      <alignment horizontal="center"/>
    </xf>
    <xf numFmtId="4" fontId="96" fillId="0" borderId="20" xfId="0" applyNumberFormat="1" applyFont="1" applyBorder="1"/>
    <xf numFmtId="4" fontId="96" fillId="8" borderId="20" xfId="0" applyNumberFormat="1" applyFont="1" applyFill="1" applyBorder="1"/>
    <xf numFmtId="4" fontId="96" fillId="0" borderId="0" xfId="0" applyNumberFormat="1" applyFont="1" applyBorder="1"/>
    <xf numFmtId="2" fontId="96" fillId="0" borderId="0" xfId="0" applyNumberFormat="1" applyFont="1" applyBorder="1"/>
    <xf numFmtId="10" fontId="96" fillId="0" borderId="20" xfId="0" applyNumberFormat="1" applyFont="1" applyBorder="1"/>
    <xf numFmtId="0" fontId="96" fillId="0" borderId="17" xfId="0" applyFont="1" applyBorder="1"/>
    <xf numFmtId="0" fontId="96" fillId="0" borderId="18" xfId="0" applyFont="1" applyBorder="1"/>
    <xf numFmtId="0" fontId="96" fillId="0" borderId="19" xfId="0" applyFont="1" applyBorder="1"/>
    <xf numFmtId="0" fontId="39" fillId="0" borderId="0" xfId="0" applyFont="1"/>
    <xf numFmtId="0" fontId="39" fillId="0" borderId="20" xfId="0" applyFont="1" applyBorder="1"/>
    <xf numFmtId="0" fontId="39" fillId="0" borderId="0" xfId="0" applyFont="1" applyBorder="1"/>
    <xf numFmtId="0" fontId="40" fillId="0" borderId="20" xfId="0" applyFont="1" applyBorder="1"/>
    <xf numFmtId="0" fontId="40" fillId="8" borderId="20" xfId="0" applyFont="1" applyFill="1" applyBorder="1"/>
    <xf numFmtId="0" fontId="40" fillId="0" borderId="0" xfId="0" applyFont="1" applyBorder="1" applyAlignment="1">
      <alignment horizontal="center"/>
    </xf>
    <xf numFmtId="2" fontId="40" fillId="0" borderId="20" xfId="0" applyNumberFormat="1" applyFont="1" applyBorder="1"/>
    <xf numFmtId="0" fontId="40" fillId="0" borderId="0" xfId="0" applyFont="1" applyBorder="1"/>
    <xf numFmtId="0" fontId="37" fillId="0" borderId="34" xfId="0" applyFont="1" applyBorder="1"/>
    <xf numFmtId="0" fontId="37" fillId="0" borderId="0" xfId="0" applyFont="1" applyBorder="1"/>
    <xf numFmtId="0" fontId="37" fillId="0" borderId="35" xfId="0" applyFont="1" applyBorder="1"/>
    <xf numFmtId="0" fontId="38" fillId="0" borderId="34" xfId="0" applyFont="1" applyBorder="1"/>
    <xf numFmtId="0" fontId="38" fillId="0" borderId="0" xfId="0" applyFont="1" applyBorder="1"/>
    <xf numFmtId="0" fontId="38" fillId="0" borderId="20" xfId="0" applyFont="1" applyBorder="1"/>
    <xf numFmtId="0" fontId="38" fillId="0" borderId="29" xfId="0" applyFont="1" applyBorder="1" applyAlignment="1">
      <alignment horizontal="center"/>
    </xf>
    <xf numFmtId="0" fontId="37" fillId="0" borderId="20" xfId="0" applyFont="1" applyBorder="1"/>
    <xf numFmtId="0" fontId="37" fillId="0" borderId="20" xfId="0" applyFont="1" applyBorder="1" applyAlignment="1">
      <alignment horizontal="center"/>
    </xf>
    <xf numFmtId="4" fontId="37" fillId="0" borderId="20" xfId="0" applyNumberFormat="1" applyFont="1" applyBorder="1"/>
    <xf numFmtId="4" fontId="37" fillId="8" borderId="20" xfId="0" applyNumberFormat="1" applyFont="1" applyFill="1" applyBorder="1"/>
    <xf numFmtId="4" fontId="37" fillId="0" borderId="0" xfId="0" applyNumberFormat="1" applyFont="1" applyBorder="1"/>
    <xf numFmtId="2" fontId="37" fillId="0" borderId="0" xfId="0" applyNumberFormat="1" applyFont="1" applyBorder="1"/>
    <xf numFmtId="10" fontId="37" fillId="0" borderId="20" xfId="0" applyNumberFormat="1" applyFont="1" applyBorder="1"/>
    <xf numFmtId="10" fontId="37" fillId="4" borderId="20" xfId="0" applyNumberFormat="1" applyFont="1" applyFill="1" applyBorder="1"/>
    <xf numFmtId="0" fontId="37" fillId="0" borderId="17" xfId="0" applyFont="1" applyBorder="1"/>
    <xf numFmtId="0" fontId="37" fillId="0" borderId="18" xfId="0" applyFont="1" applyBorder="1"/>
    <xf numFmtId="0" fontId="37" fillId="0" borderId="19" xfId="0" applyFont="1" applyBorder="1"/>
    <xf numFmtId="0" fontId="0" fillId="0" borderId="20" xfId="0" applyBorder="1"/>
    <xf numFmtId="0" fontId="0" fillId="0" borderId="0" xfId="0" applyBorder="1"/>
    <xf numFmtId="0" fontId="33" fillId="0" borderId="20" xfId="0" applyFont="1" applyBorder="1"/>
    <xf numFmtId="0" fontId="33" fillId="8" borderId="20" xfId="0" applyFont="1" applyFill="1" applyBorder="1"/>
    <xf numFmtId="0" fontId="33" fillId="0" borderId="0" xfId="0" applyFont="1" applyBorder="1" applyAlignment="1">
      <alignment horizontal="center"/>
    </xf>
    <xf numFmtId="2" fontId="33" fillId="0" borderId="20" xfId="0" applyNumberFormat="1" applyFont="1" applyBorder="1"/>
    <xf numFmtId="0" fontId="99" fillId="11" borderId="0" xfId="7" applyFont="1" applyFill="1" applyBorder="1" applyAlignment="1">
      <alignment horizontal="center" vertical="center"/>
    </xf>
    <xf numFmtId="0" fontId="100" fillId="7" borderId="30" xfId="0" applyFont="1" applyFill="1" applyBorder="1" applyAlignment="1">
      <alignment horizontal="center" vertical="top" wrapText="1"/>
    </xf>
    <xf numFmtId="0" fontId="100" fillId="7" borderId="20" xfId="0" applyFont="1" applyFill="1" applyBorder="1" applyAlignment="1">
      <alignment horizontal="center" vertical="top" wrapText="1"/>
    </xf>
    <xf numFmtId="0" fontId="102" fillId="0" borderId="20" xfId="0" applyFont="1" applyBorder="1" applyAlignment="1">
      <alignment horizontal="left" vertical="center" wrapText="1"/>
    </xf>
    <xf numFmtId="0" fontId="102" fillId="0" borderId="20" xfId="0" applyFont="1" applyBorder="1" applyAlignment="1">
      <alignment horizontal="left" vertical="center"/>
    </xf>
    <xf numFmtId="43" fontId="102" fillId="0" borderId="20" xfId="249" applyFont="1" applyBorder="1" applyAlignment="1">
      <alignment horizontal="center" vertical="center"/>
    </xf>
    <xf numFmtId="4" fontId="102" fillId="0" borderId="32" xfId="0" applyNumberFormat="1" applyFont="1" applyBorder="1" applyAlignment="1">
      <alignment horizontal="center" vertical="center"/>
    </xf>
    <xf numFmtId="43" fontId="102" fillId="0" borderId="20" xfId="0" applyNumberFormat="1" applyFont="1" applyBorder="1" applyAlignment="1">
      <alignment horizontal="left" vertical="center"/>
    </xf>
    <xf numFmtId="0" fontId="0" fillId="41" borderId="0" xfId="0" applyFill="1" applyBorder="1" applyAlignment="1">
      <alignment horizontal="center"/>
    </xf>
    <xf numFmtId="0" fontId="0" fillId="41" borderId="0" xfId="0" applyFill="1" applyBorder="1"/>
    <xf numFmtId="4" fontId="0" fillId="41" borderId="0" xfId="0" applyNumberFormat="1" applyFill="1" applyBorder="1" applyAlignment="1">
      <alignment horizontal="center"/>
    </xf>
    <xf numFmtId="0" fontId="64" fillId="41" borderId="0" xfId="0" applyFont="1" applyFill="1" applyBorder="1" applyAlignment="1" applyProtection="1"/>
    <xf numFmtId="4" fontId="64" fillId="41" borderId="0" xfId="0" applyNumberFormat="1" applyFont="1" applyFill="1" applyBorder="1" applyAlignment="1" applyProtection="1"/>
    <xf numFmtId="0" fontId="0" fillId="41" borderId="0" xfId="0" applyFill="1"/>
    <xf numFmtId="0" fontId="103" fillId="41" borderId="0" xfId="0" applyNumberFormat="1" applyFont="1" applyFill="1" applyBorder="1" applyAlignment="1" applyProtection="1">
      <alignment horizontal="right"/>
    </xf>
    <xf numFmtId="4" fontId="103" fillId="41" borderId="0" xfId="0" applyNumberFormat="1" applyFont="1" applyFill="1" applyBorder="1" applyAlignment="1" applyProtection="1"/>
    <xf numFmtId="0" fontId="104" fillId="42" borderId="102" xfId="0" applyFont="1" applyFill="1" applyBorder="1" applyAlignment="1">
      <alignment horizontal="right"/>
    </xf>
    <xf numFmtId="10" fontId="105" fillId="3" borderId="103" xfId="0" applyNumberFormat="1" applyFont="1" applyFill="1" applyBorder="1" applyAlignment="1">
      <alignment horizontal="right"/>
    </xf>
    <xf numFmtId="4" fontId="104" fillId="42" borderId="104" xfId="0" applyNumberFormat="1" applyFont="1" applyFill="1" applyBorder="1" applyAlignment="1" applyProtection="1"/>
    <xf numFmtId="0" fontId="104" fillId="42" borderId="82" xfId="0" applyFont="1" applyFill="1" applyBorder="1" applyAlignment="1">
      <alignment horizontal="right"/>
    </xf>
    <xf numFmtId="10" fontId="105" fillId="3" borderId="29" xfId="0" applyNumberFormat="1" applyFont="1" applyFill="1" applyBorder="1"/>
    <xf numFmtId="4" fontId="104" fillId="42" borderId="105" xfId="0" applyNumberFormat="1" applyFont="1" applyFill="1" applyBorder="1" applyAlignment="1" applyProtection="1"/>
    <xf numFmtId="0" fontId="104" fillId="42" borderId="83" xfId="0" applyFont="1" applyFill="1" applyBorder="1" applyAlignment="1">
      <alignment horizontal="right"/>
    </xf>
    <xf numFmtId="10" fontId="105" fillId="3" borderId="106" xfId="0" applyNumberFormat="1" applyFont="1" applyFill="1" applyBorder="1" applyAlignment="1">
      <alignment horizontal="right"/>
    </xf>
    <xf numFmtId="4" fontId="104" fillId="42" borderId="107" xfId="0" applyNumberFormat="1" applyFont="1" applyFill="1" applyBorder="1" applyAlignment="1" applyProtection="1"/>
    <xf numFmtId="0" fontId="1" fillId="11" borderId="0" xfId="6" applyFont="1" applyFill="1"/>
    <xf numFmtId="0" fontId="106" fillId="7" borderId="20" xfId="0" applyFont="1" applyFill="1" applyBorder="1" applyAlignment="1">
      <alignment horizontal="center" vertical="top" wrapText="1"/>
    </xf>
    <xf numFmtId="0" fontId="102" fillId="0" borderId="20" xfId="0" applyFont="1" applyBorder="1" applyAlignment="1">
      <alignment vertical="center"/>
    </xf>
    <xf numFmtId="0" fontId="102" fillId="0" borderId="32" xfId="0" applyFont="1" applyBorder="1" applyAlignment="1">
      <alignment vertical="center"/>
    </xf>
    <xf numFmtId="4" fontId="102" fillId="0" borderId="32" xfId="0" applyNumberFormat="1" applyFont="1" applyBorder="1" applyAlignment="1">
      <alignment vertical="center"/>
    </xf>
    <xf numFmtId="43" fontId="102" fillId="0" borderId="20" xfId="249" applyFont="1" applyBorder="1" applyAlignment="1">
      <alignment vertical="center"/>
    </xf>
    <xf numFmtId="0" fontId="102" fillId="0" borderId="32" xfId="0" applyFont="1" applyBorder="1" applyAlignment="1">
      <alignment vertical="center" wrapText="1"/>
    </xf>
    <xf numFmtId="4" fontId="102" fillId="0" borderId="20" xfId="0" applyNumberFormat="1" applyFont="1" applyBorder="1" applyAlignment="1">
      <alignment vertical="center"/>
    </xf>
    <xf numFmtId="0" fontId="107" fillId="11" borderId="0" xfId="0" applyFont="1" applyFill="1" applyBorder="1" applyAlignment="1">
      <alignment horizontal="left" vertical="top"/>
    </xf>
    <xf numFmtId="4" fontId="103" fillId="42" borderId="57" xfId="0" applyNumberFormat="1" applyFont="1" applyFill="1" applyBorder="1"/>
    <xf numFmtId="0" fontId="32" fillId="3" borderId="82" xfId="0" applyFont="1" applyFill="1" applyBorder="1"/>
    <xf numFmtId="0" fontId="103" fillId="42" borderId="29" xfId="0" applyFont="1" applyFill="1" applyBorder="1" applyAlignment="1">
      <alignment horizontal="right"/>
    </xf>
    <xf numFmtId="10" fontId="31" fillId="3" borderId="29" xfId="0" applyNumberFormat="1" applyFont="1" applyFill="1" applyBorder="1"/>
    <xf numFmtId="4" fontId="103" fillId="42" borderId="105" xfId="0" applyNumberFormat="1" applyFont="1" applyFill="1" applyBorder="1" applyAlignment="1" applyProtection="1"/>
    <xf numFmtId="4" fontId="103" fillId="42" borderId="91" xfId="0" applyNumberFormat="1" applyFont="1" applyFill="1" applyBorder="1"/>
    <xf numFmtId="0" fontId="102" fillId="0" borderId="32" xfId="0" applyFont="1" applyBorder="1" applyAlignment="1">
      <alignment horizontal="left" vertical="top"/>
    </xf>
    <xf numFmtId="0" fontId="102" fillId="0" borderId="20" xfId="0" applyFont="1" applyBorder="1" applyAlignment="1">
      <alignment horizontal="left" vertical="top" wrapText="1"/>
    </xf>
    <xf numFmtId="0" fontId="102" fillId="0" borderId="20" xfId="0" applyFont="1" applyBorder="1" applyAlignment="1">
      <alignment horizontal="left" vertical="top"/>
    </xf>
    <xf numFmtId="4" fontId="102" fillId="11" borderId="32" xfId="0" applyNumberFormat="1" applyFont="1" applyFill="1" applyBorder="1" applyAlignment="1">
      <alignment horizontal="center" vertical="center"/>
    </xf>
    <xf numFmtId="2" fontId="102" fillId="0" borderId="20" xfId="0" applyNumberFormat="1" applyFont="1" applyBorder="1" applyAlignment="1">
      <alignment horizontal="center" vertical="center"/>
    </xf>
    <xf numFmtId="4" fontId="0" fillId="41" borderId="0" xfId="0" applyNumberFormat="1" applyFill="1"/>
    <xf numFmtId="0" fontId="0" fillId="11" borderId="0" xfId="0" applyFill="1"/>
    <xf numFmtId="0" fontId="107" fillId="42" borderId="40" xfId="0" applyFont="1" applyFill="1" applyBorder="1"/>
    <xf numFmtId="0" fontId="104" fillId="42" borderId="56" xfId="0" applyFont="1" applyFill="1" applyBorder="1" applyAlignment="1">
      <alignment horizontal="right"/>
    </xf>
    <xf numFmtId="4" fontId="104" fillId="42" borderId="57" xfId="0" applyNumberFormat="1" applyFont="1" applyFill="1" applyBorder="1"/>
    <xf numFmtId="0" fontId="107" fillId="42" borderId="78" xfId="0" applyFont="1" applyFill="1" applyBorder="1"/>
    <xf numFmtId="0" fontId="104" fillId="42" borderId="79" xfId="0" applyFont="1" applyFill="1" applyBorder="1" applyAlignment="1">
      <alignment horizontal="right"/>
    </xf>
    <xf numFmtId="4" fontId="104" fillId="42" borderId="91" xfId="0" applyNumberFormat="1" applyFont="1" applyFill="1" applyBorder="1" applyAlignment="1" applyProtection="1"/>
    <xf numFmtId="4" fontId="5" fillId="3" borderId="9" xfId="0" applyNumberFormat="1" applyFont="1" applyFill="1" applyBorder="1" applyAlignment="1">
      <alignment horizontal="center" vertical="top" wrapText="1"/>
    </xf>
    <xf numFmtId="10" fontId="5" fillId="0" borderId="8" xfId="13" applyNumberFormat="1" applyFont="1" applyFill="1" applyBorder="1" applyAlignment="1">
      <alignment horizontal="center" vertical="top" wrapText="1"/>
    </xf>
    <xf numFmtId="43" fontId="5" fillId="0" borderId="8" xfId="249" applyFont="1" applyFill="1" applyBorder="1" applyAlignment="1">
      <alignment horizontal="center" vertical="top" wrapText="1"/>
    </xf>
    <xf numFmtId="0" fontId="5" fillId="11" borderId="8" xfId="0" applyFont="1" applyFill="1" applyBorder="1" applyAlignment="1">
      <alignment horizontal="left" vertical="top" wrapText="1"/>
    </xf>
    <xf numFmtId="0" fontId="59" fillId="0" borderId="40" xfId="14" applyFont="1" applyBorder="1" applyAlignment="1">
      <alignment vertical="center" wrapText="1"/>
    </xf>
    <xf numFmtId="0" fontId="59" fillId="0" borderId="56" xfId="14" applyFont="1" applyBorder="1" applyAlignment="1">
      <alignment vertical="center" wrapText="1"/>
    </xf>
    <xf numFmtId="0" fontId="59" fillId="0" borderId="57" xfId="14" applyFont="1" applyBorder="1" applyAlignment="1">
      <alignment vertical="center" wrapText="1"/>
    </xf>
    <xf numFmtId="0" fontId="59" fillId="0" borderId="31" xfId="14" applyFont="1" applyBorder="1" applyAlignment="1">
      <alignment vertical="center" wrapText="1"/>
    </xf>
    <xf numFmtId="0" fontId="59" fillId="0" borderId="0" xfId="14" applyFont="1" applyBorder="1" applyAlignment="1">
      <alignment vertical="center" wrapText="1"/>
    </xf>
    <xf numFmtId="0" fontId="59" fillId="0" borderId="88" xfId="14" applyFont="1" applyBorder="1" applyAlignment="1">
      <alignment vertical="center" wrapText="1"/>
    </xf>
    <xf numFmtId="0" fontId="59" fillId="0" borderId="31" xfId="14" applyFont="1" applyBorder="1" applyAlignment="1">
      <alignment horizontal="left" vertical="center" wrapText="1"/>
    </xf>
    <xf numFmtId="0" fontId="59" fillId="0" borderId="0" xfId="14" applyFont="1" applyBorder="1" applyAlignment="1">
      <alignment horizontal="left" vertical="center" wrapText="1"/>
    </xf>
    <xf numFmtId="0" fontId="59" fillId="0" borderId="23" xfId="14" applyFont="1" applyBorder="1" applyAlignment="1">
      <alignment horizontal="left"/>
    </xf>
    <xf numFmtId="10" fontId="59" fillId="0" borderId="105" xfId="14" applyNumberFormat="1" applyFont="1" applyBorder="1" applyAlignment="1">
      <alignment horizontal="center"/>
    </xf>
    <xf numFmtId="0" fontId="60" fillId="0" borderId="23" xfId="14" applyFont="1" applyBorder="1" applyAlignment="1">
      <alignment horizontal="left"/>
    </xf>
    <xf numFmtId="0" fontId="60" fillId="0" borderId="20" xfId="14" applyFont="1" applyBorder="1"/>
    <xf numFmtId="0" fontId="60" fillId="0" borderId="32" xfId="14" applyFont="1" applyBorder="1"/>
    <xf numFmtId="10" fontId="60" fillId="0" borderId="105" xfId="14" applyNumberFormat="1" applyFont="1" applyBorder="1" applyAlignment="1">
      <alignment horizontal="center"/>
    </xf>
    <xf numFmtId="0" fontId="60" fillId="0" borderId="17" xfId="14" applyFont="1" applyBorder="1"/>
    <xf numFmtId="10" fontId="60" fillId="0" borderId="108" xfId="14" applyNumberFormat="1" applyFont="1" applyBorder="1" applyAlignment="1">
      <alignment horizontal="center"/>
    </xf>
    <xf numFmtId="10" fontId="60" fillId="6" borderId="105" xfId="14" applyNumberFormat="1" applyFont="1" applyFill="1" applyBorder="1" applyAlignment="1">
      <alignment horizontal="center"/>
    </xf>
    <xf numFmtId="0" fontId="59" fillId="10" borderId="36" xfId="14" applyFont="1" applyFill="1" applyBorder="1" applyAlignment="1">
      <alignment horizontal="left"/>
    </xf>
    <xf numFmtId="10" fontId="59" fillId="10" borderId="90" xfId="14" applyNumberFormat="1" applyFont="1" applyFill="1" applyBorder="1" applyAlignment="1">
      <alignment horizontal="center"/>
    </xf>
    <xf numFmtId="9" fontId="96" fillId="0" borderId="0" xfId="9" applyFont="1" applyBorder="1"/>
    <xf numFmtId="9" fontId="37" fillId="0" borderId="0" xfId="9" applyFont="1" applyBorder="1"/>
    <xf numFmtId="0" fontId="59" fillId="10" borderId="0" xfId="14" applyFont="1" applyFill="1" applyBorder="1" applyAlignment="1">
      <alignment horizontal="left"/>
    </xf>
    <xf numFmtId="0" fontId="61" fillId="0" borderId="31" xfId="14" applyFont="1" applyBorder="1" applyAlignment="1">
      <alignment horizontal="left" vertical="center" wrapText="1"/>
    </xf>
    <xf numFmtId="0" fontId="61" fillId="0" borderId="0" xfId="14" applyFont="1" applyBorder="1" applyAlignment="1">
      <alignment horizontal="left" vertical="center" wrapText="1"/>
    </xf>
    <xf numFmtId="0" fontId="61" fillId="0" borderId="88" xfId="14" applyFont="1" applyBorder="1" applyAlignment="1">
      <alignment horizontal="left" vertical="center" wrapText="1"/>
    </xf>
    <xf numFmtId="0" fontId="50" fillId="0" borderId="0" xfId="2" applyFont="1" applyBorder="1" applyAlignment="1" applyProtection="1">
      <alignment horizontal="center" vertical="center"/>
    </xf>
    <xf numFmtId="0" fontId="59" fillId="0" borderId="101" xfId="14" applyFont="1" applyBorder="1" applyAlignment="1">
      <alignment horizontal="center" vertical="center" wrapText="1"/>
    </xf>
    <xf numFmtId="0" fontId="59" fillId="0" borderId="89" xfId="14" applyFont="1" applyBorder="1" applyAlignment="1">
      <alignment horizontal="center" vertical="center" wrapText="1"/>
    </xf>
    <xf numFmtId="0" fontId="59" fillId="0" borderId="90" xfId="14" applyFont="1" applyBorder="1" applyAlignment="1">
      <alignment horizontal="center" vertical="center" wrapText="1"/>
    </xf>
    <xf numFmtId="0" fontId="59" fillId="0" borderId="0" xfId="14" applyFont="1" applyBorder="1" applyAlignment="1">
      <alignment horizontal="left"/>
    </xf>
    <xf numFmtId="0" fontId="33" fillId="0" borderId="20" xfId="2" applyFont="1" applyBorder="1" applyAlignment="1">
      <alignment horizontal="center"/>
    </xf>
    <xf numFmtId="0" fontId="36" fillId="3" borderId="14" xfId="2" applyNumberFormat="1" applyFont="1" applyFill="1" applyBorder="1" applyAlignment="1" applyProtection="1">
      <alignment horizontal="center" vertical="justify" wrapText="1"/>
    </xf>
    <xf numFmtId="0" fontId="36" fillId="3" borderId="15" xfId="2" applyNumberFormat="1" applyFont="1" applyFill="1" applyBorder="1" applyAlignment="1" applyProtection="1">
      <alignment horizontal="center" vertical="justify" wrapText="1"/>
    </xf>
    <xf numFmtId="0" fontId="36" fillId="3" borderId="16" xfId="2" applyNumberFormat="1" applyFont="1" applyFill="1" applyBorder="1" applyAlignment="1" applyProtection="1">
      <alignment horizontal="center" vertical="justify" wrapText="1"/>
    </xf>
    <xf numFmtId="0" fontId="37" fillId="0" borderId="34" xfId="2" applyFont="1" applyBorder="1" applyAlignment="1">
      <alignment horizontal="center"/>
    </xf>
    <xf numFmtId="0" fontId="37" fillId="0" borderId="0" xfId="2" applyFont="1" applyBorder="1" applyAlignment="1">
      <alignment horizontal="center"/>
    </xf>
    <xf numFmtId="0" fontId="37" fillId="0" borderId="35" xfId="2" applyFont="1" applyBorder="1" applyAlignment="1">
      <alignment horizontal="center"/>
    </xf>
    <xf numFmtId="0" fontId="38" fillId="0" borderId="14" xfId="2" applyFont="1" applyBorder="1" applyAlignment="1">
      <alignment horizontal="center"/>
    </xf>
    <xf numFmtId="0" fontId="38" fillId="0" borderId="15" xfId="2" applyFont="1" applyBorder="1" applyAlignment="1">
      <alignment horizontal="center"/>
    </xf>
    <xf numFmtId="0" fontId="38" fillId="0" borderId="16" xfId="2" applyFont="1" applyBorder="1" applyAlignment="1">
      <alignment horizontal="center"/>
    </xf>
    <xf numFmtId="0" fontId="37" fillId="0" borderId="20" xfId="2" applyFont="1" applyBorder="1" applyAlignment="1">
      <alignment horizontal="center"/>
    </xf>
    <xf numFmtId="0" fontId="34" fillId="0" borderId="15" xfId="2" applyBorder="1" applyAlignment="1">
      <alignment horizontal="center"/>
    </xf>
    <xf numFmtId="0" fontId="59" fillId="10" borderId="39" xfId="14" applyFont="1" applyFill="1" applyBorder="1" applyAlignment="1">
      <alignment horizontal="left"/>
    </xf>
    <xf numFmtId="0" fontId="59" fillId="10" borderId="89" xfId="14" applyFont="1" applyFill="1" applyBorder="1" applyAlignment="1">
      <alignment horizontal="left"/>
    </xf>
    <xf numFmtId="0" fontId="59" fillId="0" borderId="31" xfId="14" applyFont="1" applyBorder="1" applyAlignment="1">
      <alignment horizontal="center" vertical="center" wrapText="1"/>
    </xf>
    <xf numFmtId="0" fontId="59" fillId="0" borderId="0" xfId="14" applyFont="1" applyBorder="1" applyAlignment="1">
      <alignment horizontal="center" vertical="center" wrapText="1"/>
    </xf>
    <xf numFmtId="0" fontId="59" fillId="0" borderId="88" xfId="14" applyFont="1" applyBorder="1" applyAlignment="1">
      <alignment horizontal="center" vertical="center" wrapText="1"/>
    </xf>
    <xf numFmtId="0" fontId="59" fillId="0" borderId="31" xfId="14" applyFont="1" applyBorder="1" applyAlignment="1">
      <alignment horizontal="left" vertical="center" wrapText="1"/>
    </xf>
    <xf numFmtId="0" fontId="59" fillId="0" borderId="0" xfId="14" applyFont="1" applyBorder="1" applyAlignment="1">
      <alignment horizontal="left" vertical="center" wrapText="1"/>
    </xf>
    <xf numFmtId="0" fontId="59" fillId="0" borderId="88" xfId="14" applyFont="1" applyBorder="1" applyAlignment="1">
      <alignment horizontal="left" vertical="center" wrapText="1"/>
    </xf>
    <xf numFmtId="0" fontId="59" fillId="0" borderId="32" xfId="14" applyFont="1" applyBorder="1" applyAlignment="1">
      <alignment horizontal="left"/>
    </xf>
    <xf numFmtId="0" fontId="59" fillId="0" borderId="29" xfId="14" applyFont="1" applyBorder="1" applyAlignment="1">
      <alignment horizontal="left"/>
    </xf>
    <xf numFmtId="172" fontId="13" fillId="16" borderId="0" xfId="11" applyFont="1" applyFill="1" applyBorder="1" applyAlignment="1">
      <alignment horizontal="center"/>
    </xf>
    <xf numFmtId="0" fontId="13" fillId="16" borderId="0" xfId="2" applyFont="1" applyFill="1" applyAlignment="1">
      <alignment horizontal="center" vertical="center"/>
    </xf>
    <xf numFmtId="0" fontId="34" fillId="16" borderId="18" xfId="2" applyFill="1" applyBorder="1" applyAlignment="1">
      <alignment horizontal="center"/>
    </xf>
    <xf numFmtId="4" fontId="14" fillId="16" borderId="81" xfId="2" applyNumberFormat="1" applyFont="1" applyFill="1" applyBorder="1" applyAlignment="1">
      <alignment horizontal="center" vertical="center"/>
    </xf>
    <xf numFmtId="4" fontId="14" fillId="16" borderId="84" xfId="2" applyNumberFormat="1" applyFont="1" applyFill="1" applyBorder="1" applyAlignment="1">
      <alignment horizontal="center" vertical="center"/>
    </xf>
    <xf numFmtId="4" fontId="14" fillId="16" borderId="26" xfId="2" applyNumberFormat="1" applyFont="1" applyFill="1" applyBorder="1" applyAlignment="1">
      <alignment horizontal="center" vertical="center"/>
    </xf>
    <xf numFmtId="0" fontId="34" fillId="16" borderId="18" xfId="2" applyFill="1" applyBorder="1" applyAlignment="1">
      <alignment horizontal="center" vertical="center"/>
    </xf>
    <xf numFmtId="0" fontId="13" fillId="16" borderId="0" xfId="2" applyFont="1" applyFill="1" applyBorder="1" applyAlignment="1">
      <alignment horizontal="center" vertical="center"/>
    </xf>
    <xf numFmtId="0" fontId="14" fillId="17" borderId="0" xfId="2" applyFont="1" applyFill="1" applyBorder="1" applyAlignment="1">
      <alignment horizontal="center" vertical="center"/>
    </xf>
    <xf numFmtId="0" fontId="57" fillId="17" borderId="0" xfId="2" applyFont="1" applyFill="1" applyAlignment="1">
      <alignment horizontal="center" vertical="center"/>
    </xf>
    <xf numFmtId="0" fontId="53" fillId="16" borderId="40" xfId="2" applyFont="1" applyFill="1" applyBorder="1" applyAlignment="1">
      <alignment horizontal="center" vertical="center"/>
    </xf>
    <xf numFmtId="0" fontId="53" fillId="16" borderId="80" xfId="2" applyFont="1" applyFill="1" applyBorder="1" applyAlignment="1">
      <alignment horizontal="center" vertical="center"/>
    </xf>
    <xf numFmtId="0" fontId="53" fillId="16" borderId="21" xfId="2" applyFont="1" applyFill="1" applyBorder="1" applyAlignment="1">
      <alignment horizontal="center" vertical="center"/>
    </xf>
    <xf numFmtId="0" fontId="53" fillId="16" borderId="25" xfId="2" applyFont="1" applyFill="1" applyBorder="1" applyAlignment="1">
      <alignment horizontal="center" vertical="center"/>
    </xf>
    <xf numFmtId="4" fontId="53" fillId="16" borderId="22" xfId="2" applyNumberFormat="1" applyFont="1" applyFill="1" applyBorder="1" applyAlignment="1">
      <alignment horizontal="center" vertical="center"/>
    </xf>
    <xf numFmtId="4" fontId="53" fillId="16" borderId="26" xfId="2" applyNumberFormat="1" applyFont="1" applyFill="1" applyBorder="1" applyAlignment="1">
      <alignment horizontal="center" vertical="center"/>
    </xf>
    <xf numFmtId="0" fontId="53" fillId="16" borderId="22" xfId="2" applyFont="1" applyFill="1" applyBorder="1" applyAlignment="1">
      <alignment horizontal="center" vertical="center"/>
    </xf>
    <xf numFmtId="0" fontId="53" fillId="16" borderId="26" xfId="2" applyFont="1" applyFill="1" applyBorder="1" applyAlignment="1">
      <alignment horizontal="center" vertical="center"/>
    </xf>
    <xf numFmtId="0" fontId="14" fillId="16" borderId="79" xfId="2" applyFont="1" applyFill="1" applyBorder="1" applyAlignment="1">
      <alignment horizontal="center" vertical="center"/>
    </xf>
    <xf numFmtId="0" fontId="53" fillId="16" borderId="85" xfId="2" applyFont="1" applyFill="1" applyBorder="1" applyAlignment="1">
      <alignment horizontal="center" vertical="center"/>
    </xf>
    <xf numFmtId="0" fontId="53" fillId="16" borderId="41" xfId="2" applyFont="1" applyFill="1" applyBorder="1" applyAlignment="1">
      <alignment horizontal="center" vertical="center"/>
    </xf>
    <xf numFmtId="0" fontId="53" fillId="16" borderId="86" xfId="2" applyFont="1" applyFill="1" applyBorder="1" applyAlignment="1">
      <alignment horizontal="center" vertical="center"/>
    </xf>
    <xf numFmtId="0" fontId="53" fillId="16" borderId="87" xfId="2" applyFont="1" applyFill="1" applyBorder="1" applyAlignment="1">
      <alignment horizontal="center" vertical="center"/>
    </xf>
    <xf numFmtId="0" fontId="14" fillId="16" borderId="0" xfId="2" applyFont="1" applyFill="1" applyBorder="1" applyAlignment="1">
      <alignment horizontal="center" vertical="center"/>
    </xf>
    <xf numFmtId="0" fontId="18" fillId="4" borderId="20" xfId="1" applyFont="1" applyFill="1" applyBorder="1" applyAlignment="1">
      <alignment horizontal="center" vertical="top"/>
    </xf>
    <xf numFmtId="0" fontId="18" fillId="5" borderId="20" xfId="1" applyFont="1" applyFill="1" applyBorder="1" applyAlignment="1">
      <alignment horizontal="center" vertical="top"/>
    </xf>
    <xf numFmtId="0" fontId="18" fillId="6" borderId="20" xfId="1" applyFont="1" applyFill="1" applyBorder="1" applyAlignment="1">
      <alignment horizontal="center" vertical="top"/>
    </xf>
    <xf numFmtId="0" fontId="17" fillId="4" borderId="20" xfId="1" applyFont="1" applyFill="1" applyBorder="1" applyAlignment="1">
      <alignment horizontal="center" vertical="top"/>
    </xf>
    <xf numFmtId="0" fontId="17" fillId="5" borderId="20" xfId="1" applyFont="1" applyFill="1" applyBorder="1" applyAlignment="1">
      <alignment horizontal="center" vertical="top"/>
    </xf>
    <xf numFmtId="0" fontId="31" fillId="0" borderId="31" xfId="0" applyFont="1" applyFill="1" applyBorder="1" applyAlignment="1">
      <alignment horizontal="left" vertical="center"/>
    </xf>
    <xf numFmtId="0" fontId="31" fillId="0" borderId="0" xfId="0" applyFont="1" applyFill="1" applyBorder="1" applyAlignment="1">
      <alignment horizontal="left" vertical="center"/>
    </xf>
    <xf numFmtId="0" fontId="17" fillId="3" borderId="14" xfId="1" applyFont="1" applyFill="1" applyBorder="1" applyAlignment="1">
      <alignment horizontal="center" vertical="center"/>
    </xf>
    <xf numFmtId="0" fontId="17" fillId="3" borderId="15" xfId="1" applyFont="1" applyFill="1" applyBorder="1" applyAlignment="1">
      <alignment horizontal="center" vertical="center"/>
    </xf>
    <xf numFmtId="0" fontId="17" fillId="3" borderId="16" xfId="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17" fillId="3" borderId="19" xfId="1" applyFont="1" applyFill="1" applyBorder="1" applyAlignment="1">
      <alignment horizontal="center" vertical="center"/>
    </xf>
    <xf numFmtId="0" fontId="3" fillId="14" borderId="18" xfId="6" applyFill="1" applyBorder="1" applyAlignment="1">
      <alignment horizontal="center"/>
    </xf>
    <xf numFmtId="0" fontId="33" fillId="14" borderId="20" xfId="6" applyFont="1" applyFill="1" applyBorder="1" applyAlignment="1">
      <alignment horizontal="center"/>
    </xf>
    <xf numFmtId="0" fontId="33" fillId="11" borderId="15" xfId="6" applyFont="1" applyFill="1" applyBorder="1" applyAlignment="1">
      <alignment horizontal="right" indent="1"/>
    </xf>
    <xf numFmtId="0" fontId="3" fillId="14" borderId="73" xfId="6" applyFill="1" applyBorder="1" applyAlignment="1">
      <alignment horizontal="center"/>
    </xf>
    <xf numFmtId="0" fontId="33" fillId="14" borderId="73" xfId="6" applyFont="1" applyFill="1" applyBorder="1" applyAlignment="1">
      <alignment horizontal="center"/>
    </xf>
    <xf numFmtId="0" fontId="33" fillId="14" borderId="28" xfId="6" applyFont="1" applyFill="1" applyBorder="1" applyAlignment="1">
      <alignment horizontal="center"/>
    </xf>
    <xf numFmtId="0" fontId="46" fillId="15" borderId="0" xfId="6" applyFont="1" applyFill="1" applyAlignment="1">
      <alignment horizontal="center"/>
    </xf>
    <xf numFmtId="0" fontId="47" fillId="0" borderId="0" xfId="6" applyFont="1" applyFill="1" applyBorder="1" applyAlignment="1">
      <alignment horizontal="center"/>
    </xf>
    <xf numFmtId="0" fontId="33" fillId="12" borderId="20" xfId="6" applyFont="1" applyFill="1" applyBorder="1" applyAlignment="1">
      <alignment horizontal="center"/>
    </xf>
    <xf numFmtId="0" fontId="56" fillId="15" borderId="0" xfId="6" applyFont="1" applyFill="1" applyBorder="1" applyAlignment="1">
      <alignment horizontal="center"/>
    </xf>
    <xf numFmtId="0" fontId="33" fillId="13" borderId="20" xfId="6" applyFont="1" applyFill="1" applyBorder="1" applyAlignment="1">
      <alignment horizontal="center"/>
    </xf>
    <xf numFmtId="0" fontId="33" fillId="15" borderId="20" xfId="6" applyFont="1" applyFill="1" applyBorder="1" applyAlignment="1">
      <alignment horizontal="center"/>
    </xf>
    <xf numFmtId="167" fontId="42" fillId="0" borderId="45" xfId="0" applyNumberFormat="1" applyFont="1" applyFill="1" applyBorder="1" applyAlignment="1">
      <alignment horizontal="center" vertical="top" wrapText="1"/>
    </xf>
    <xf numFmtId="167" fontId="42" fillId="0" borderId="65" xfId="0" applyNumberFormat="1" applyFont="1" applyFill="1" applyBorder="1" applyAlignment="1">
      <alignment horizontal="center" vertical="top" wrapText="1"/>
    </xf>
    <xf numFmtId="167" fontId="42" fillId="0" borderId="44" xfId="0" applyNumberFormat="1" applyFont="1" applyFill="1" applyBorder="1" applyAlignment="1">
      <alignment horizontal="center" vertical="top" wrapText="1"/>
    </xf>
    <xf numFmtId="167" fontId="42" fillId="0" borderId="63" xfId="0" applyNumberFormat="1" applyFont="1" applyFill="1" applyBorder="1" applyAlignment="1">
      <alignment horizontal="center" vertical="top" wrapText="1"/>
    </xf>
    <xf numFmtId="0" fontId="6" fillId="0" borderId="31" xfId="0" applyFont="1" applyFill="1" applyBorder="1" applyAlignment="1">
      <alignment horizontal="left" vertical="center"/>
    </xf>
    <xf numFmtId="0" fontId="6" fillId="0" borderId="0" xfId="0" applyFont="1" applyFill="1" applyBorder="1" applyAlignment="1">
      <alignment horizontal="left" vertical="center"/>
    </xf>
    <xf numFmtId="0" fontId="6" fillId="2" borderId="2" xfId="0" applyFont="1" applyFill="1" applyBorder="1" applyAlignment="1">
      <alignment horizontal="left" wrapText="1"/>
    </xf>
    <xf numFmtId="0" fontId="6" fillId="2" borderId="8" xfId="0" applyFont="1" applyFill="1" applyBorder="1" applyAlignment="1">
      <alignment horizontal="left" wrapText="1"/>
    </xf>
    <xf numFmtId="0" fontId="6" fillId="2" borderId="4" xfId="0" applyFont="1" applyFill="1" applyBorder="1" applyAlignment="1">
      <alignment horizontal="left" wrapText="1" indent="1"/>
    </xf>
    <xf numFmtId="0" fontId="6" fillId="2" borderId="9" xfId="0" applyFont="1" applyFill="1" applyBorder="1" applyAlignment="1">
      <alignment horizontal="left" wrapText="1" indent="1"/>
    </xf>
    <xf numFmtId="0" fontId="6" fillId="2" borderId="2" xfId="0" applyFont="1" applyFill="1" applyBorder="1" applyAlignment="1">
      <alignment horizontal="center" wrapText="1"/>
    </xf>
    <xf numFmtId="0" fontId="6" fillId="2" borderId="8" xfId="0" applyFont="1" applyFill="1" applyBorder="1" applyAlignment="1">
      <alignment horizontal="center" wrapText="1"/>
    </xf>
    <xf numFmtId="4" fontId="42" fillId="2" borderId="2" xfId="0" applyNumberFormat="1" applyFont="1" applyFill="1" applyBorder="1" applyAlignment="1">
      <alignment horizontal="center" vertical="top" wrapText="1"/>
    </xf>
    <xf numFmtId="4" fontId="42" fillId="2" borderId="8" xfId="0" applyNumberFormat="1" applyFont="1" applyFill="1" applyBorder="1" applyAlignment="1">
      <alignment horizontal="center" vertical="top" wrapText="1"/>
    </xf>
    <xf numFmtId="167" fontId="6" fillId="2" borderId="20" xfId="0" applyNumberFormat="1" applyFont="1" applyFill="1" applyBorder="1" applyAlignment="1">
      <alignment horizontal="center" vertical="top" wrapText="1"/>
    </xf>
    <xf numFmtId="167" fontId="6" fillId="2" borderId="28" xfId="0" applyNumberFormat="1" applyFont="1" applyFill="1" applyBorder="1" applyAlignment="1">
      <alignment horizontal="center" vertical="top" wrapText="1"/>
    </xf>
    <xf numFmtId="167" fontId="42" fillId="3" borderId="43" xfId="0" applyNumberFormat="1" applyFont="1" applyFill="1" applyBorder="1" applyAlignment="1">
      <alignment horizontal="center" vertical="top" wrapText="1"/>
    </xf>
    <xf numFmtId="167" fontId="42" fillId="3" borderId="61" xfId="0" applyNumberFormat="1" applyFont="1" applyFill="1" applyBorder="1" applyAlignment="1">
      <alignment horizontal="center" vertical="top" wrapText="1"/>
    </xf>
    <xf numFmtId="167" fontId="42" fillId="0" borderId="42" xfId="0" applyNumberFormat="1" applyFont="1" applyFill="1" applyBorder="1" applyAlignment="1">
      <alignment horizontal="center" vertical="top" wrapText="1"/>
    </xf>
    <xf numFmtId="167" fontId="42" fillId="0" borderId="59" xfId="0" applyNumberFormat="1" applyFont="1" applyFill="1" applyBorder="1" applyAlignment="1">
      <alignment horizontal="center" vertical="top" wrapText="1"/>
    </xf>
    <xf numFmtId="169" fontId="3" fillId="11" borderId="33" xfId="6" applyNumberFormat="1" applyFill="1" applyBorder="1" applyAlignment="1">
      <alignment horizontal="center" vertical="center"/>
    </xf>
    <xf numFmtId="4" fontId="33" fillId="11" borderId="32" xfId="6" applyNumberFormat="1" applyFont="1" applyFill="1" applyBorder="1" applyAlignment="1">
      <alignment horizontal="center" vertical="center"/>
    </xf>
    <xf numFmtId="4" fontId="33" fillId="11" borderId="30" xfId="6" applyNumberFormat="1" applyFont="1" applyFill="1" applyBorder="1" applyAlignment="1">
      <alignment horizontal="center" vertical="center"/>
    </xf>
    <xf numFmtId="4" fontId="33" fillId="15" borderId="78" xfId="6" applyNumberFormat="1" applyFont="1" applyFill="1" applyBorder="1" applyAlignment="1">
      <alignment horizontal="center" vertical="center"/>
    </xf>
    <xf numFmtId="4" fontId="33" fillId="15" borderId="79" xfId="6" applyNumberFormat="1" applyFont="1" applyFill="1" applyBorder="1" applyAlignment="1">
      <alignment horizontal="center" vertical="center"/>
    </xf>
    <xf numFmtId="4" fontId="3" fillId="11" borderId="20" xfId="6" applyNumberFormat="1" applyFill="1" applyBorder="1" applyAlignment="1">
      <alignment horizontal="center" vertical="center"/>
    </xf>
    <xf numFmtId="4" fontId="33" fillId="10" borderId="20" xfId="6" applyNumberFormat="1" applyFont="1" applyFill="1" applyBorder="1" applyAlignment="1">
      <alignment horizontal="center" vertical="center"/>
    </xf>
    <xf numFmtId="4" fontId="33" fillId="11" borderId="32" xfId="6" applyNumberFormat="1" applyFont="1" applyFill="1" applyBorder="1" applyAlignment="1">
      <alignment horizontal="left" vertical="center"/>
    </xf>
    <xf numFmtId="4" fontId="33" fillId="11" borderId="30" xfId="6" applyNumberFormat="1" applyFont="1" applyFill="1" applyBorder="1" applyAlignment="1">
      <alignment horizontal="left" vertical="center"/>
    </xf>
    <xf numFmtId="4" fontId="3" fillId="11" borderId="32" xfId="6" applyNumberFormat="1" applyFill="1" applyBorder="1" applyAlignment="1">
      <alignment horizontal="center" vertical="center"/>
    </xf>
    <xf numFmtId="4" fontId="3" fillId="11" borderId="30" xfId="6" applyNumberFormat="1" applyFill="1" applyBorder="1" applyAlignment="1">
      <alignment horizontal="center" vertical="center"/>
    </xf>
    <xf numFmtId="4" fontId="33" fillId="11" borderId="20" xfId="6" applyNumberFormat="1" applyFont="1" applyFill="1" applyBorder="1" applyAlignment="1">
      <alignment horizontal="center" vertical="center"/>
    </xf>
    <xf numFmtId="4" fontId="3" fillId="0" borderId="0" xfId="6" applyNumberFormat="1" applyBorder="1" applyAlignment="1">
      <alignment horizontal="center" vertical="center"/>
    </xf>
    <xf numFmtId="4" fontId="3" fillId="11" borderId="34" xfId="6" applyNumberFormat="1" applyFill="1" applyBorder="1" applyAlignment="1">
      <alignment horizontal="center" vertical="center"/>
    </xf>
    <xf numFmtId="4" fontId="3" fillId="11" borderId="35" xfId="6" applyNumberFormat="1" applyFill="1" applyBorder="1" applyAlignment="1">
      <alignment horizontal="center" vertical="center"/>
    </xf>
    <xf numFmtId="4" fontId="33" fillId="11" borderId="20" xfId="6" applyNumberFormat="1" applyFont="1" applyFill="1" applyBorder="1" applyAlignment="1">
      <alignment horizontal="left" vertical="center"/>
    </xf>
    <xf numFmtId="4" fontId="3" fillId="11" borderId="20" xfId="6" applyNumberFormat="1" applyFont="1" applyFill="1" applyBorder="1" applyAlignment="1">
      <alignment horizontal="center" vertical="center"/>
    </xf>
    <xf numFmtId="4" fontId="33" fillId="11" borderId="28" xfId="6" applyNumberFormat="1" applyFont="1" applyFill="1" applyBorder="1" applyAlignment="1">
      <alignment horizontal="left" vertical="center"/>
    </xf>
    <xf numFmtId="4" fontId="3" fillId="11" borderId="28" xfId="6" applyNumberFormat="1" applyFont="1" applyFill="1" applyBorder="1" applyAlignment="1">
      <alignment horizontal="center" vertical="center"/>
    </xf>
    <xf numFmtId="4" fontId="33" fillId="11" borderId="33" xfId="6" applyNumberFormat="1" applyFont="1" applyFill="1" applyBorder="1" applyAlignment="1">
      <alignment horizontal="left" vertical="center"/>
    </xf>
    <xf numFmtId="4" fontId="3" fillId="11" borderId="33" xfId="6" applyNumberFormat="1" applyFill="1" applyBorder="1" applyAlignment="1">
      <alignment horizontal="center" vertical="center"/>
    </xf>
    <xf numFmtId="4" fontId="33" fillId="15" borderId="36" xfId="6" applyNumberFormat="1" applyFont="1" applyFill="1" applyBorder="1" applyAlignment="1">
      <alignment horizontal="center" vertical="center"/>
    </xf>
    <xf numFmtId="4" fontId="3" fillId="15" borderId="37" xfId="6" applyNumberFormat="1" applyFill="1" applyBorder="1" applyAlignment="1">
      <alignment horizontal="center" vertical="center"/>
    </xf>
    <xf numFmtId="4" fontId="3" fillId="15" borderId="38" xfId="6" applyNumberFormat="1" applyFill="1" applyBorder="1" applyAlignment="1">
      <alignment horizontal="center" vertical="center"/>
    </xf>
    <xf numFmtId="4" fontId="33" fillId="10" borderId="36" xfId="6" applyNumberFormat="1" applyFont="1" applyFill="1" applyBorder="1" applyAlignment="1">
      <alignment horizontal="center" vertical="center"/>
    </xf>
    <xf numFmtId="4" fontId="33" fillId="10" borderId="37" xfId="6" applyNumberFormat="1" applyFont="1" applyFill="1" applyBorder="1" applyAlignment="1">
      <alignment horizontal="center" vertical="center"/>
    </xf>
    <xf numFmtId="4" fontId="33" fillId="10" borderId="38" xfId="6" applyNumberFormat="1" applyFont="1" applyFill="1" applyBorder="1" applyAlignment="1">
      <alignment horizontal="center" vertical="center"/>
    </xf>
    <xf numFmtId="4" fontId="33" fillId="10" borderId="39" xfId="6" applyNumberFormat="1" applyFont="1" applyFill="1" applyBorder="1" applyAlignment="1">
      <alignment horizontal="center" vertical="center"/>
    </xf>
    <xf numFmtId="4" fontId="33" fillId="11" borderId="17" xfId="6" applyNumberFormat="1" applyFont="1" applyFill="1" applyBorder="1" applyAlignment="1">
      <alignment horizontal="left" vertical="center"/>
    </xf>
    <xf numFmtId="4" fontId="33" fillId="11" borderId="19" xfId="6" applyNumberFormat="1" applyFont="1" applyFill="1" applyBorder="1" applyAlignment="1">
      <alignment horizontal="left" vertical="center"/>
    </xf>
    <xf numFmtId="4" fontId="3" fillId="11" borderId="17" xfId="6" applyNumberFormat="1" applyFill="1" applyBorder="1" applyAlignment="1">
      <alignment horizontal="center" vertical="center"/>
    </xf>
    <xf numFmtId="4" fontId="3" fillId="11" borderId="19" xfId="6" applyNumberFormat="1" applyFill="1" applyBorder="1" applyAlignment="1">
      <alignment horizontal="center" vertical="center"/>
    </xf>
    <xf numFmtId="0" fontId="12" fillId="0" borderId="6" xfId="0" applyFont="1" applyFill="1" applyBorder="1" applyAlignment="1">
      <alignment horizontal="left" vertical="top" wrapText="1"/>
    </xf>
    <xf numFmtId="0" fontId="12" fillId="0" borderId="12" xfId="0" applyFont="1" applyFill="1" applyBorder="1" applyAlignment="1">
      <alignment horizontal="left" vertical="top" wrapText="1"/>
    </xf>
    <xf numFmtId="0" fontId="6" fillId="3" borderId="6" xfId="0" applyFont="1" applyFill="1" applyBorder="1" applyAlignment="1">
      <alignment horizontal="left" vertical="top" wrapText="1" indent="7"/>
    </xf>
    <xf numFmtId="0" fontId="6" fillId="3" borderId="12" xfId="0" applyFont="1" applyFill="1" applyBorder="1" applyAlignment="1">
      <alignment horizontal="left" vertical="top" wrapText="1" indent="7"/>
    </xf>
    <xf numFmtId="0" fontId="6" fillId="3" borderId="7" xfId="0" applyFont="1" applyFill="1" applyBorder="1" applyAlignment="1">
      <alignment horizontal="left" vertical="top" wrapText="1" indent="7"/>
    </xf>
    <xf numFmtId="0" fontId="6" fillId="0" borderId="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1" xfId="0" applyFont="1" applyFill="1" applyBorder="1" applyAlignment="1">
      <alignment horizontal="left" vertical="top" wrapText="1"/>
    </xf>
    <xf numFmtId="0" fontId="15"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4" fillId="0" borderId="6" xfId="0" applyFont="1" applyFill="1" applyBorder="1" applyAlignment="1">
      <alignment horizontal="left" vertical="top" wrapText="1" indent="4"/>
    </xf>
    <xf numFmtId="0" fontId="14" fillId="0" borderId="12" xfId="0" applyFont="1" applyFill="1" applyBorder="1" applyAlignment="1">
      <alignment horizontal="left" vertical="top" wrapText="1" indent="4"/>
    </xf>
    <xf numFmtId="0" fontId="14" fillId="0" borderId="7" xfId="0" applyFont="1" applyFill="1" applyBorder="1" applyAlignment="1">
      <alignment horizontal="left" vertical="top" wrapText="1" indent="4"/>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0" fillId="0" borderId="7" xfId="0" applyFill="1" applyBorder="1" applyAlignment="1">
      <alignment horizontal="left" vertical="top" wrapText="1"/>
    </xf>
    <xf numFmtId="0" fontId="31" fillId="0" borderId="31" xfId="0" applyFont="1" applyFill="1" applyBorder="1" applyAlignment="1">
      <alignment horizontal="left" vertical="center" wrapText="1"/>
    </xf>
    <xf numFmtId="0" fontId="31" fillId="0" borderId="0" xfId="0" applyFont="1" applyFill="1" applyBorder="1" applyAlignment="1">
      <alignment horizontal="left" vertical="center" wrapText="1"/>
    </xf>
    <xf numFmtId="49" fontId="31" fillId="0" borderId="31" xfId="0" applyNumberFormat="1" applyFont="1" applyFill="1" applyBorder="1" applyAlignment="1">
      <alignment horizontal="left" vertical="center"/>
    </xf>
    <xf numFmtId="49" fontId="31" fillId="0" borderId="0" xfId="0" applyNumberFormat="1" applyFont="1" applyFill="1" applyBorder="1" applyAlignment="1">
      <alignment horizontal="left" vertical="center"/>
    </xf>
    <xf numFmtId="49" fontId="31" fillId="0" borderId="31" xfId="0"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0" fillId="2" borderId="2" xfId="0" applyNumberFormat="1" applyFill="1" applyBorder="1" applyAlignment="1">
      <alignment horizontal="center" vertical="center" wrapText="1"/>
    </xf>
    <xf numFmtId="4" fontId="0" fillId="2" borderId="3" xfId="0" applyNumberForma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166" fontId="4" fillId="2" borderId="6" xfId="0" applyNumberFormat="1" applyFont="1" applyFill="1" applyBorder="1" applyAlignment="1">
      <alignment horizontal="center" vertical="center" wrapText="1"/>
    </xf>
    <xf numFmtId="166" fontId="4" fillId="2" borderId="12" xfId="0" applyNumberFormat="1" applyFont="1" applyFill="1" applyBorder="1" applyAlignment="1">
      <alignment horizontal="center" vertical="center" wrapText="1"/>
    </xf>
    <xf numFmtId="166" fontId="4" fillId="2" borderId="7" xfId="0" applyNumberFormat="1" applyFont="1" applyFill="1" applyBorder="1" applyAlignment="1">
      <alignment horizontal="center" vertical="center" wrapText="1"/>
    </xf>
    <xf numFmtId="0" fontId="98" fillId="4" borderId="20" xfId="7" applyFont="1" applyFill="1" applyBorder="1" applyAlignment="1">
      <alignment horizontal="center" vertical="center"/>
    </xf>
    <xf numFmtId="0" fontId="100" fillId="7" borderId="20" xfId="0" applyFont="1" applyFill="1" applyBorder="1" applyAlignment="1">
      <alignment horizontal="center" vertical="center" wrapText="1"/>
    </xf>
    <xf numFmtId="0" fontId="100" fillId="7" borderId="30" xfId="0" applyFont="1" applyFill="1" applyBorder="1" applyAlignment="1">
      <alignment horizontal="center" vertical="top" wrapText="1"/>
    </xf>
    <xf numFmtId="0" fontId="100" fillId="7" borderId="20" xfId="0" applyFont="1" applyFill="1" applyBorder="1" applyAlignment="1">
      <alignment horizontal="center" vertical="top" wrapText="1"/>
    </xf>
    <xf numFmtId="0" fontId="100" fillId="9" borderId="32" xfId="0" applyFont="1" applyFill="1" applyBorder="1" applyAlignment="1">
      <alignment horizontal="center" vertical="top"/>
    </xf>
    <xf numFmtId="0" fontId="100" fillId="9" borderId="29" xfId="0" applyFont="1" applyFill="1" applyBorder="1" applyAlignment="1">
      <alignment horizontal="center" vertical="top"/>
    </xf>
    <xf numFmtId="0" fontId="100" fillId="9" borderId="30" xfId="0" applyFont="1" applyFill="1" applyBorder="1" applyAlignment="1">
      <alignment horizontal="center" vertical="top"/>
    </xf>
    <xf numFmtId="0" fontId="99" fillId="11" borderId="29" xfId="7" applyFont="1" applyFill="1" applyBorder="1" applyAlignment="1">
      <alignment horizontal="center" vertical="center"/>
    </xf>
    <xf numFmtId="0" fontId="100" fillId="7" borderId="33" xfId="0" applyFont="1" applyFill="1" applyBorder="1" applyAlignment="1">
      <alignment horizontal="center" vertical="top" wrapText="1"/>
    </xf>
    <xf numFmtId="0" fontId="100" fillId="9" borderId="32" xfId="0" applyFont="1" applyFill="1" applyBorder="1" applyAlignment="1">
      <alignment vertical="center"/>
    </xf>
    <xf numFmtId="0" fontId="100" fillId="9" borderId="29" xfId="0" applyFont="1" applyFill="1" applyBorder="1" applyAlignment="1">
      <alignment vertical="center"/>
    </xf>
    <xf numFmtId="0" fontId="100" fillId="9" borderId="30" xfId="0" applyFont="1" applyFill="1" applyBorder="1" applyAlignment="1">
      <alignment vertical="center"/>
    </xf>
    <xf numFmtId="0" fontId="100" fillId="3" borderId="40" xfId="0" applyFont="1" applyFill="1" applyBorder="1" applyAlignment="1">
      <alignment horizontal="right" vertical="top"/>
    </xf>
    <xf numFmtId="0" fontId="100" fillId="3" borderId="56" xfId="0" applyFont="1" applyFill="1" applyBorder="1" applyAlignment="1">
      <alignment horizontal="right" vertical="top"/>
    </xf>
    <xf numFmtId="0" fontId="100" fillId="3" borderId="78" xfId="0" applyFont="1" applyFill="1" applyBorder="1" applyAlignment="1">
      <alignment horizontal="right" vertical="top"/>
    </xf>
    <xf numFmtId="0" fontId="100" fillId="3" borderId="79" xfId="0" applyFont="1" applyFill="1" applyBorder="1" applyAlignment="1">
      <alignment horizontal="right" vertical="top"/>
    </xf>
    <xf numFmtId="0" fontId="100" fillId="3" borderId="32" xfId="0" applyFont="1" applyFill="1" applyBorder="1" applyAlignment="1">
      <alignment horizontal="right" vertical="center" wrapText="1"/>
    </xf>
    <xf numFmtId="0" fontId="100" fillId="3" borderId="29" xfId="0" applyFont="1" applyFill="1" applyBorder="1" applyAlignment="1">
      <alignment horizontal="right" vertical="center" wrapText="1"/>
    </xf>
    <xf numFmtId="0" fontId="100" fillId="3" borderId="30" xfId="0" applyFont="1" applyFill="1" applyBorder="1" applyAlignment="1">
      <alignment horizontal="right" vertical="center" wrapText="1"/>
    </xf>
    <xf numFmtId="4" fontId="100" fillId="3" borderId="32" xfId="0" applyNumberFormat="1" applyFont="1" applyFill="1" applyBorder="1" applyAlignment="1">
      <alignment horizontal="center" vertical="center"/>
    </xf>
    <xf numFmtId="4" fontId="100" fillId="3" borderId="30" xfId="0" applyNumberFormat="1" applyFont="1" applyFill="1" applyBorder="1" applyAlignment="1">
      <alignment horizontal="center" vertical="center"/>
    </xf>
    <xf numFmtId="0" fontId="98" fillId="4" borderId="32" xfId="7" applyFont="1" applyFill="1" applyBorder="1" applyAlignment="1">
      <alignment horizontal="center" vertical="center"/>
    </xf>
    <xf numFmtId="0" fontId="98" fillId="4" borderId="29" xfId="7" applyFont="1" applyFill="1" applyBorder="1" applyAlignment="1">
      <alignment horizontal="center" vertical="center"/>
    </xf>
    <xf numFmtId="0" fontId="98" fillId="4" borderId="30" xfId="7" applyFont="1" applyFill="1" applyBorder="1" applyAlignment="1">
      <alignment horizontal="center" vertical="center"/>
    </xf>
    <xf numFmtId="0" fontId="102" fillId="3" borderId="32" xfId="0" applyFont="1" applyFill="1" applyBorder="1" applyAlignment="1">
      <alignment horizontal="left" vertical="center" wrapText="1"/>
    </xf>
    <xf numFmtId="0" fontId="102" fillId="3" borderId="29" xfId="0" applyFont="1" applyFill="1" applyBorder="1" applyAlignment="1">
      <alignment horizontal="left" vertical="center" wrapText="1"/>
    </xf>
    <xf numFmtId="0" fontId="102" fillId="3" borderId="30" xfId="0" applyFont="1" applyFill="1" applyBorder="1" applyAlignment="1">
      <alignment horizontal="left" vertical="center" wrapText="1"/>
    </xf>
    <xf numFmtId="0" fontId="36" fillId="3" borderId="14" xfId="0" applyNumberFormat="1" applyFont="1" applyFill="1" applyBorder="1" applyAlignment="1" applyProtection="1">
      <alignment horizontal="center" vertical="justify" wrapText="1"/>
    </xf>
    <xf numFmtId="0" fontId="36" fillId="3" borderId="15" xfId="0" applyNumberFormat="1" applyFont="1" applyFill="1" applyBorder="1" applyAlignment="1" applyProtection="1">
      <alignment horizontal="center" vertical="justify" wrapText="1"/>
    </xf>
    <xf numFmtId="0" fontId="36" fillId="3" borderId="16" xfId="0" applyNumberFormat="1" applyFont="1" applyFill="1" applyBorder="1" applyAlignment="1" applyProtection="1">
      <alignment horizontal="center" vertical="justify" wrapText="1"/>
    </xf>
    <xf numFmtId="0" fontId="37" fillId="0" borderId="34" xfId="0" applyFont="1" applyBorder="1" applyAlignment="1">
      <alignment horizontal="center"/>
    </xf>
    <xf numFmtId="0" fontId="37" fillId="0" borderId="0" xfId="0" applyFont="1" applyBorder="1" applyAlignment="1">
      <alignment horizontal="center"/>
    </xf>
    <xf numFmtId="0" fontId="37" fillId="0" borderId="35" xfId="0" applyFont="1" applyBorder="1" applyAlignment="1">
      <alignment horizontal="center"/>
    </xf>
    <xf numFmtId="0" fontId="38" fillId="0" borderId="14" xfId="0" applyFont="1" applyBorder="1" applyAlignment="1">
      <alignment horizontal="center"/>
    </xf>
    <xf numFmtId="0" fontId="38" fillId="0" borderId="15" xfId="0" applyFont="1" applyBorder="1" applyAlignment="1">
      <alignment horizontal="center"/>
    </xf>
    <xf numFmtId="0" fontId="38" fillId="0" borderId="16" xfId="0" applyFont="1" applyBorder="1" applyAlignment="1">
      <alignment horizontal="center"/>
    </xf>
    <xf numFmtId="0" fontId="37" fillId="0" borderId="20" xfId="0" applyFont="1" applyBorder="1" applyAlignment="1">
      <alignment horizontal="center"/>
    </xf>
    <xf numFmtId="0" fontId="0" fillId="0" borderId="15" xfId="0" applyBorder="1" applyAlignment="1">
      <alignment horizontal="center"/>
    </xf>
    <xf numFmtId="0" fontId="33" fillId="0" borderId="0" xfId="0" applyFont="1" applyBorder="1" applyAlignment="1">
      <alignment horizontal="center"/>
    </xf>
    <xf numFmtId="0" fontId="95" fillId="3" borderId="14" xfId="0" applyNumberFormat="1" applyFont="1" applyFill="1" applyBorder="1" applyAlignment="1" applyProtection="1">
      <alignment horizontal="center" vertical="justify" wrapText="1"/>
    </xf>
    <xf numFmtId="0" fontId="95" fillId="3" borderId="15" xfId="0" applyNumberFormat="1" applyFont="1" applyFill="1" applyBorder="1" applyAlignment="1" applyProtection="1">
      <alignment horizontal="center" vertical="justify" wrapText="1"/>
    </xf>
    <xf numFmtId="0" fontId="95" fillId="3" borderId="16" xfId="0" applyNumberFormat="1" applyFont="1" applyFill="1" applyBorder="1" applyAlignment="1" applyProtection="1">
      <alignment horizontal="center" vertical="justify" wrapText="1"/>
    </xf>
    <xf numFmtId="0" fontId="96" fillId="0" borderId="34" xfId="0" applyFont="1" applyBorder="1" applyAlignment="1">
      <alignment horizontal="center"/>
    </xf>
    <xf numFmtId="0" fontId="96" fillId="0" borderId="0" xfId="0" applyFont="1" applyBorder="1" applyAlignment="1">
      <alignment horizontal="center"/>
    </xf>
    <xf numFmtId="0" fontId="96" fillId="0" borderId="35" xfId="0" applyFont="1" applyBorder="1" applyAlignment="1">
      <alignment horizontal="center"/>
    </xf>
    <xf numFmtId="0" fontId="97" fillId="0" borderId="14" xfId="0" applyFont="1" applyBorder="1" applyAlignment="1">
      <alignment horizontal="center"/>
    </xf>
    <xf numFmtId="0" fontId="97" fillId="0" borderId="15" xfId="0" applyFont="1" applyBorder="1" applyAlignment="1">
      <alignment horizontal="center"/>
    </xf>
    <xf numFmtId="0" fontId="97" fillId="0" borderId="16" xfId="0" applyFont="1" applyBorder="1" applyAlignment="1">
      <alignment horizontal="center"/>
    </xf>
    <xf numFmtId="0" fontId="96" fillId="0" borderId="20" xfId="0" applyFont="1" applyBorder="1" applyAlignment="1">
      <alignment horizontal="center"/>
    </xf>
    <xf numFmtId="0" fontId="39" fillId="0" borderId="15" xfId="0" applyFont="1" applyBorder="1" applyAlignment="1">
      <alignment horizontal="center"/>
    </xf>
    <xf numFmtId="0" fontId="40" fillId="0" borderId="0" xfId="0" applyFont="1" applyBorder="1" applyAlignment="1">
      <alignment horizontal="center"/>
    </xf>
  </cellXfs>
  <cellStyles count="250">
    <cellStyle name="_1  Academia de Policia Memoria" xfId="28"/>
    <cellStyle name="_1  Academia de Policia Memoria_Administração  LIDERTEX" xfId="29"/>
    <cellStyle name="_1  Academia de Policia Memoria_Concreto Blocos 1,2 e 3 Cachoeira Grande" xfId="30"/>
    <cellStyle name="_1  Academia de Policia Memoria_Galpão  LIDERTEX memória" xfId="31"/>
    <cellStyle name="_1  Academia de Policia Memoria_Guarita LIDERTEX" xfId="32"/>
    <cellStyle name="_1  Academia de Policia Memoria_LIDERTEX - ORÇAMENTO E CRONOGRAMA" xfId="33"/>
    <cellStyle name="_1  Academia de Policia Memoria_PQ TECNOLÓGICO_ADITIVO N.01_ENGEBRAS_(Comentado pela Engª Mirtes)" xfId="34"/>
    <cellStyle name="_1  Academia de Policia Memoria_Refeitório  LIDERTEX" xfId="35"/>
    <cellStyle name="_Centro Comunitário de Buenolândia MEMORIA DE ALVENARIA" xfId="36"/>
    <cellStyle name="_Flex Memoria" xfId="37"/>
    <cellStyle name="_Flex Memoria_Administração  LIDERTEX" xfId="38"/>
    <cellStyle name="_Flex Memoria_Concreto Blocos 1,2 e 3 Cachoeira Grande" xfId="39"/>
    <cellStyle name="_Flex Memoria_Galpão  LIDERTEX memória" xfId="40"/>
    <cellStyle name="_Flex Memoria_Guarita LIDERTEX" xfId="41"/>
    <cellStyle name="_Flex Memoria_LIDERTEX - ORÇAMENTO E CRONOGRAMA" xfId="42"/>
    <cellStyle name="_Flex Memoria_PQ TECNOLÓGICO_ADITIVO N.01_ENGEBRAS_(Comentado pela Engª Mirtes)" xfId="43"/>
    <cellStyle name="_Flex Memoria_Refeitório  LIDERTEX" xfId="44"/>
    <cellStyle name="_Hotel Canoas" xfId="45"/>
    <cellStyle name="_Planilha alvenaria SALÃO DE EVENTOS BALNEÁRIO CACHOEIRA GRANDE" xfId="46"/>
    <cellStyle name="_Planilha para levantamento de alvenaria" xfId="47"/>
    <cellStyle name="_Planilha para levantamento de revestimento" xfId="48"/>
    <cellStyle name="_Planilha Revestimentos SALÃO DE EVENTOS BALNEÁRIO CACHOEIRA GRANDE" xfId="49"/>
    <cellStyle name="_PLANILHAS  VESTIÁRIOS CACHOEIRA GRANDE" xfId="50"/>
    <cellStyle name="_PLANILHAS GUARITA.PORTARIA BALNEÁRIO CACHOEIRA GRANDE" xfId="51"/>
    <cellStyle name="_SENAC Caldas Novas Memoria" xfId="52"/>
    <cellStyle name="20% - Accent1" xfId="53"/>
    <cellStyle name="20% - Accent2" xfId="54"/>
    <cellStyle name="20% - Accent3" xfId="55"/>
    <cellStyle name="20% - Accent4" xfId="56"/>
    <cellStyle name="20% - Accent5" xfId="57"/>
    <cellStyle name="20% - Accent6" xfId="58"/>
    <cellStyle name="40% - Accent1" xfId="59"/>
    <cellStyle name="40% - Accent2" xfId="60"/>
    <cellStyle name="40% - Accent3" xfId="61"/>
    <cellStyle name="40% - Accent4" xfId="62"/>
    <cellStyle name="40% - Accent5" xfId="63"/>
    <cellStyle name="40% - Accent6" xfId="64"/>
    <cellStyle name="60% - Accent1" xfId="65"/>
    <cellStyle name="60% - Accent2" xfId="66"/>
    <cellStyle name="60% - Accent3" xfId="67"/>
    <cellStyle name="60% - Accent4" xfId="68"/>
    <cellStyle name="60% - Accent5" xfId="69"/>
    <cellStyle name="60% - Accent6" xfId="70"/>
    <cellStyle name="Accent1" xfId="71"/>
    <cellStyle name="Accent2" xfId="72"/>
    <cellStyle name="Accent3" xfId="73"/>
    <cellStyle name="Accent4" xfId="74"/>
    <cellStyle name="Accent5" xfId="75"/>
    <cellStyle name="Accent6" xfId="76"/>
    <cellStyle name="arrafo de 5" xfId="77"/>
    <cellStyle name="Bad" xfId="78"/>
    <cellStyle name="Calculation" xfId="79"/>
    <cellStyle name="Check Cell" xfId="80"/>
    <cellStyle name="Data" xfId="81"/>
    <cellStyle name="Estilo 1" xfId="82"/>
    <cellStyle name="Euro" xfId="83"/>
    <cellStyle name="Excel Built-in Normal" xfId="84"/>
    <cellStyle name="Excel_BuiltIn_Comma" xfId="85"/>
    <cellStyle name="Explanatory Text" xfId="86"/>
    <cellStyle name="Fixo" xfId="87"/>
    <cellStyle name="Good" xfId="88"/>
    <cellStyle name="Heading" xfId="89"/>
    <cellStyle name="Heading 1" xfId="90"/>
    <cellStyle name="Heading 2" xfId="91"/>
    <cellStyle name="Heading 3" xfId="92"/>
    <cellStyle name="Heading 4" xfId="93"/>
    <cellStyle name="Heading1" xfId="94"/>
    <cellStyle name="Hyperlink 2" xfId="95"/>
    <cellStyle name="Input" xfId="96"/>
    <cellStyle name="Linked Cell" xfId="97"/>
    <cellStyle name="Moeda" xfId="5" builtinId="4"/>
    <cellStyle name="Moeda 2" xfId="3"/>
    <cellStyle name="Moeda 2 2" xfId="98"/>
    <cellStyle name="Moeda 2 3" xfId="20"/>
    <cellStyle name="Moeda 3" xfId="12"/>
    <cellStyle name="Moeda 4" xfId="99"/>
    <cellStyle name="Moeda 5" xfId="100"/>
    <cellStyle name="Moeda 6" xfId="101"/>
    <cellStyle name="Neutral" xfId="102"/>
    <cellStyle name="Normal" xfId="0" builtinId="0"/>
    <cellStyle name="Normal 10" xfId="103"/>
    <cellStyle name="Normal 11" xfId="104"/>
    <cellStyle name="Normal 12" xfId="105"/>
    <cellStyle name="Normal 13" xfId="106"/>
    <cellStyle name="Normal 14" xfId="107"/>
    <cellStyle name="Normal 15" xfId="108"/>
    <cellStyle name="Normal 16" xfId="109"/>
    <cellStyle name="Normal 17" xfId="110"/>
    <cellStyle name="Normal 18" xfId="111"/>
    <cellStyle name="Normal 19" xfId="112"/>
    <cellStyle name="Normal 2" xfId="1"/>
    <cellStyle name="Normal 2 10" xfId="15"/>
    <cellStyle name="Normal 2 11" xfId="113"/>
    <cellStyle name="Normal 2 12" xfId="114"/>
    <cellStyle name="Normal 2 13" xfId="115"/>
    <cellStyle name="Normal 2 14" xfId="116"/>
    <cellStyle name="Normal 2 15" xfId="117"/>
    <cellStyle name="Normal 2 16" xfId="118"/>
    <cellStyle name="Normal 2 17" xfId="119"/>
    <cellStyle name="Normal 2 18" xfId="120"/>
    <cellStyle name="Normal 2 19" xfId="121"/>
    <cellStyle name="Normal 2 2" xfId="10"/>
    <cellStyle name="Normal 2 20" xfId="122"/>
    <cellStyle name="Normal 2 21" xfId="14"/>
    <cellStyle name="Normal 2 3" xfId="123"/>
    <cellStyle name="Normal 2 4" xfId="124"/>
    <cellStyle name="Normal 2 5" xfId="125"/>
    <cellStyle name="Normal 2 6" xfId="126"/>
    <cellStyle name="Normal 2 7" xfId="127"/>
    <cellStyle name="Normal 2 8" xfId="128"/>
    <cellStyle name="Normal 2 9" xfId="129"/>
    <cellStyle name="Normal 2_1  Academia de Policia Memoria" xfId="130"/>
    <cellStyle name="Normal 20" xfId="131"/>
    <cellStyle name="Normal 21" xfId="132"/>
    <cellStyle name="Normal 22" xfId="133"/>
    <cellStyle name="Normal 23" xfId="134"/>
    <cellStyle name="Normal 24" xfId="135"/>
    <cellStyle name="Normal 25" xfId="136"/>
    <cellStyle name="Normal 26" xfId="137"/>
    <cellStyle name="Normal 27" xfId="138"/>
    <cellStyle name="Normal 28" xfId="139"/>
    <cellStyle name="Normal 29" xfId="140"/>
    <cellStyle name="Normal 3" xfId="2"/>
    <cellStyle name="Normal 3 2" xfId="22"/>
    <cellStyle name="Normal 3 3" xfId="21"/>
    <cellStyle name="Normal 30" xfId="141"/>
    <cellStyle name="Normal 31" xfId="142"/>
    <cellStyle name="Normal 32" xfId="143"/>
    <cellStyle name="Normal 33" xfId="144"/>
    <cellStyle name="Normal 34" xfId="145"/>
    <cellStyle name="Normal 35" xfId="146"/>
    <cellStyle name="Normal 36" xfId="147"/>
    <cellStyle name="Normal 37" xfId="148"/>
    <cellStyle name="Normal 38" xfId="149"/>
    <cellStyle name="Normal 39" xfId="150"/>
    <cellStyle name="Normal 4" xfId="6"/>
    <cellStyle name="Normal 4 2" xfId="23"/>
    <cellStyle name="Normal 40" xfId="151"/>
    <cellStyle name="Normal 41" xfId="152"/>
    <cellStyle name="Normal 42" xfId="153"/>
    <cellStyle name="Normal 43" xfId="154"/>
    <cellStyle name="Normal 44" xfId="155"/>
    <cellStyle name="Normal 45" xfId="156"/>
    <cellStyle name="Normal 46" xfId="157"/>
    <cellStyle name="Normal 47" xfId="158"/>
    <cellStyle name="Normal 48" xfId="159"/>
    <cellStyle name="Normal 49" xfId="160"/>
    <cellStyle name="Normal 5" xfId="7"/>
    <cellStyle name="Normal 5 2" xfId="24"/>
    <cellStyle name="Normal 50" xfId="161"/>
    <cellStyle name="Normal 51" xfId="162"/>
    <cellStyle name="Normal 52" xfId="163"/>
    <cellStyle name="Normal 53" xfId="164"/>
    <cellStyle name="Normal 54" xfId="165"/>
    <cellStyle name="Normal 55" xfId="166"/>
    <cellStyle name="Normal 56" xfId="167"/>
    <cellStyle name="Normal 57" xfId="168"/>
    <cellStyle name="Normal 58" xfId="169"/>
    <cellStyle name="Normal 6" xfId="27"/>
    <cellStyle name="Normal 7" xfId="170"/>
    <cellStyle name="Normal 8" xfId="171"/>
    <cellStyle name="Normal 9" xfId="172"/>
    <cellStyle name="Nota 10" xfId="173"/>
    <cellStyle name="Nota 11" xfId="174"/>
    <cellStyle name="Nota 12" xfId="175"/>
    <cellStyle name="Nota 13" xfId="176"/>
    <cellStyle name="Nota 14" xfId="177"/>
    <cellStyle name="Nota 15" xfId="178"/>
    <cellStyle name="Nota 16" xfId="179"/>
    <cellStyle name="Nota 17" xfId="180"/>
    <cellStyle name="Nota 18" xfId="181"/>
    <cellStyle name="Nota 19" xfId="182"/>
    <cellStyle name="Nota 2" xfId="183"/>
    <cellStyle name="Nota 20" xfId="184"/>
    <cellStyle name="Nota 21" xfId="185"/>
    <cellStyle name="Nota 22" xfId="186"/>
    <cellStyle name="Nota 23" xfId="187"/>
    <cellStyle name="Nota 24" xfId="188"/>
    <cellStyle name="Nota 25" xfId="189"/>
    <cellStyle name="Nota 26" xfId="190"/>
    <cellStyle name="Nota 27" xfId="191"/>
    <cellStyle name="Nota 28" xfId="192"/>
    <cellStyle name="Nota 29" xfId="193"/>
    <cellStyle name="Nota 3" xfId="194"/>
    <cellStyle name="Nota 30" xfId="195"/>
    <cellStyle name="Nota 31" xfId="196"/>
    <cellStyle name="Nota 32" xfId="197"/>
    <cellStyle name="Nota 33" xfId="198"/>
    <cellStyle name="Nota 34" xfId="199"/>
    <cellStyle name="Nota 35" xfId="200"/>
    <cellStyle name="Nota 36" xfId="201"/>
    <cellStyle name="Nota 37" xfId="202"/>
    <cellStyle name="Nota 38" xfId="203"/>
    <cellStyle name="Nota 39" xfId="204"/>
    <cellStyle name="Nota 4" xfId="205"/>
    <cellStyle name="Nota 40" xfId="206"/>
    <cellStyle name="Nota 41" xfId="207"/>
    <cellStyle name="Nota 42" xfId="208"/>
    <cellStyle name="Nota 43" xfId="209"/>
    <cellStyle name="Nota 44" xfId="210"/>
    <cellStyle name="Nota 45" xfId="211"/>
    <cellStyle name="Nota 46" xfId="212"/>
    <cellStyle name="Nota 47" xfId="213"/>
    <cellStyle name="Nota 48" xfId="214"/>
    <cellStyle name="Nota 49" xfId="215"/>
    <cellStyle name="Nota 5" xfId="216"/>
    <cellStyle name="Nota 50" xfId="217"/>
    <cellStyle name="Nota 51" xfId="218"/>
    <cellStyle name="Nota 52" xfId="219"/>
    <cellStyle name="Nota 53" xfId="220"/>
    <cellStyle name="Nota 54" xfId="221"/>
    <cellStyle name="Nota 55" xfId="222"/>
    <cellStyle name="Nota 6" xfId="223"/>
    <cellStyle name="Nota 7" xfId="224"/>
    <cellStyle name="Nota 8" xfId="225"/>
    <cellStyle name="Nota 9" xfId="226"/>
    <cellStyle name="Note" xfId="227"/>
    <cellStyle name="Output" xfId="228"/>
    <cellStyle name="Percentual" xfId="229"/>
    <cellStyle name="Ponto" xfId="230"/>
    <cellStyle name="Porcentagem" xfId="13" builtinId="5"/>
    <cellStyle name="Porcentagem 2" xfId="4"/>
    <cellStyle name="Porcentagem 2 2" xfId="18"/>
    <cellStyle name="Porcentagem 3" xfId="9"/>
    <cellStyle name="Porcentagem 5" xfId="231"/>
    <cellStyle name="Result" xfId="232"/>
    <cellStyle name="Result2" xfId="233"/>
    <cellStyle name="Separador de milhares 2" xfId="11"/>
    <cellStyle name="Separador de milhares 2 2" xfId="234"/>
    <cellStyle name="Separador de milhares 2 3" xfId="25"/>
    <cellStyle name="Separador de milhares 3" xfId="26"/>
    <cellStyle name="Separador de milhares 3 2" xfId="235"/>
    <cellStyle name="Separador de milhares 4" xfId="236"/>
    <cellStyle name="Separador de milhares 5" xfId="237"/>
    <cellStyle name="Separador de milhares 6" xfId="238"/>
    <cellStyle name="Separador de milhares 7" xfId="239"/>
    <cellStyle name="Separador de milhares 8" xfId="240"/>
    <cellStyle name="TableStyleLight1" xfId="17"/>
    <cellStyle name="Title" xfId="241"/>
    <cellStyle name="Título 1 1" xfId="242"/>
    <cellStyle name="Titulo1" xfId="243"/>
    <cellStyle name="Titulo2" xfId="244"/>
    <cellStyle name="UN" xfId="245"/>
    <cellStyle name="UN." xfId="246"/>
    <cellStyle name="Vírgula" xfId="249" builtinId="3"/>
    <cellStyle name="Vírgula 2" xfId="8"/>
    <cellStyle name="Vírgula 2 2" xfId="19"/>
    <cellStyle name="Vírgula 4" xfId="16"/>
    <cellStyle name="Vírgula 4 2" xfId="248"/>
    <cellStyle name="Warning Text" xfId="2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3</xdr:row>
      <xdr:rowOff>136072</xdr:rowOff>
    </xdr:from>
    <xdr:to>
      <xdr:col>3</xdr:col>
      <xdr:colOff>469821</xdr:colOff>
      <xdr:row>3</xdr:row>
      <xdr:rowOff>771072</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7" y="136072"/>
          <a:ext cx="2871482"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26</xdr:row>
      <xdr:rowOff>0</xdr:rowOff>
    </xdr:from>
    <xdr:to>
      <xdr:col>4</xdr:col>
      <xdr:colOff>209551</xdr:colOff>
      <xdr:row>27</xdr:row>
      <xdr:rowOff>85725</xdr:rowOff>
    </xdr:to>
    <xdr:pic>
      <xdr:nvPicPr>
        <xdr:cNvPr id="3" name="Imagem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1" y="4429125"/>
          <a:ext cx="388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166688</xdr:colOff>
      <xdr:row>0</xdr:row>
      <xdr:rowOff>166688</xdr:rowOff>
    </xdr:from>
    <xdr:to>
      <xdr:col>3</xdr:col>
      <xdr:colOff>2076</xdr:colOff>
      <xdr:row>1</xdr:row>
      <xdr:rowOff>349250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166688"/>
          <a:ext cx="2871482"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29</xdr:row>
      <xdr:rowOff>0</xdr:rowOff>
    </xdr:from>
    <xdr:to>
      <xdr:col>3</xdr:col>
      <xdr:colOff>209551</xdr:colOff>
      <xdr:row>30</xdr:row>
      <xdr:rowOff>85725</xdr:rowOff>
    </xdr:to>
    <xdr:pic>
      <xdr:nvPicPr>
        <xdr:cNvPr id="2" name="Imagem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6" y="6410325"/>
          <a:ext cx="4876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1</xdr:col>
      <xdr:colOff>2203371</xdr:colOff>
      <xdr:row>3</xdr:row>
      <xdr:rowOff>149225</xdr:rowOff>
    </xdr:to>
    <xdr:pic>
      <xdr:nvPicPr>
        <xdr:cNvPr id="4" name="Imagem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2879646"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2</xdr:col>
      <xdr:colOff>137807</xdr:colOff>
      <xdr:row>4</xdr:row>
      <xdr:rowOff>92075</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2871482"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429993</xdr:colOff>
      <xdr:row>3</xdr:row>
      <xdr:rowOff>481854</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07228"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1</xdr:col>
      <xdr:colOff>325482</xdr:colOff>
      <xdr:row>2</xdr:row>
      <xdr:rowOff>410415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4"/>
          <a:ext cx="4314076" cy="958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3266326</xdr:colOff>
      <xdr:row>3</xdr:row>
      <xdr:rowOff>513604</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07228"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201083</xdr:colOff>
      <xdr:row>1</xdr:row>
      <xdr:rowOff>249343</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550833" cy="1011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2</xdr:col>
      <xdr:colOff>2889061</xdr:colOff>
      <xdr:row>2</xdr:row>
      <xdr:rowOff>169334</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666"/>
          <a:ext cx="4307228"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56401</xdr:colOff>
      <xdr:row>3</xdr:row>
      <xdr:rowOff>104775</xdr:rowOff>
    </xdr:to>
    <xdr:pic>
      <xdr:nvPicPr>
        <xdr:cNvPr id="6" name="Imagem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14076"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304051</xdr:colOff>
      <xdr:row>3</xdr:row>
      <xdr:rowOff>171450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14076"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4314076</xdr:colOff>
      <xdr:row>3</xdr:row>
      <xdr:rowOff>123825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4314076"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4</xdr:col>
      <xdr:colOff>627901</xdr:colOff>
      <xdr:row>5</xdr:row>
      <xdr:rowOff>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431407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361950</xdr:colOff>
      <xdr:row>63</xdr:row>
      <xdr:rowOff>0</xdr:rowOff>
    </xdr:from>
    <xdr:ext cx="4714875" cy="542925"/>
    <xdr:pic>
      <xdr:nvPicPr>
        <xdr:cNvPr id="3" name="Image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1700" y="11306175"/>
          <a:ext cx="4714875" cy="5429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liane\dados%20(d)\Marcelo\docs\PP003%20-%20Restauracao%20-%20PROMG%20-%20DERMG\Levantamentos%20de%20Campo\PRIORIDADES\20CRG\Resultados\CARACT%20PAV%20EXISTEN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les-02\SE-SGPF-NUCLEO%20DE%20OBRAS\Documents%20and%20Settings\Fabio%20Luiz\Meus%20documentos\Downloads\ENGEBRAS\UFG-Pq.Tecnol&#243;gico\AR%20CONDICIONADO\AR%20CONDICIONADO%20PLANILHA%20ORCAMENTA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les-02\SE-SGPF-NUCLEO%20DE%20OBRAS\Documents%20and%20Settings\Fabio%20Luiz\Meus%20documentos\Downloads\ENGEBRAS\UFG-Pq.Tecnol&#243;gico\eletrico\HVAC_PQ_TEC_LABORATORIOS__PLANILHA_ORCAMENTARIA_11_10_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Fabio%20Luiz/Meus%20documentos/Downloads/ENGEBRAS/UFG-Pq.Tecnol&#243;gico/AR%20CONDICIONADO/AR%20CONDICIONADO%20PLANILHA%20ORCAMENTA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Fabio%20Luiz/Meus%20documentos/Downloads/ENGEBRAS/UFG-Pq.Tecnol&#243;gico/eletrico/HVAC_PQ_TEC_LABORATORIOS__PLANILHA_ORCAMENTARIA_11_10_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iles-01\SE-SGPF-NUCLEO%20DE%20OBRAS\Obras\OBRAS%202016\GUARANI%20-%20CONCLUS&#195;O%20DO%20PARQUE\OR&#199;AMENTO\Or&#231;amento%20-%20Nov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BACKUP%20HD%2008DEZEMBRO2015\PROCESSOS%20TCM%2022FEVEREIRO2016%20HD%20EXT\MOZARLANDIA\ASFALTO%20SETOR%20JA&#199;ANA%20AGOSTO2015\REVIS&#213;ES%20TECNICAS\REVIS&#195;O%20FINAL%2002MAR&#199;O2017\OR&#199;AMENTO%20CRONOG%20E%20QCI\OR&#199;AMENTO%20E%20CR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aux"/>
      <sheetName val="graficos"/>
      <sheetName val="graficos (2)"/>
    </sheetNames>
    <sheetDataSet>
      <sheetData sheetId="0" refreshError="1"/>
      <sheetData sheetId="1">
        <row r="6">
          <cell r="B6">
            <v>32.307692307692307</v>
          </cell>
          <cell r="C6">
            <v>28.846153846153843</v>
          </cell>
          <cell r="D6">
            <v>14.615384615384617</v>
          </cell>
          <cell r="E6">
            <v>6.9230769230769234</v>
          </cell>
          <cell r="F6">
            <v>17.307692307692307</v>
          </cell>
          <cell r="I6">
            <v>1.68</v>
          </cell>
          <cell r="J6">
            <v>1.5</v>
          </cell>
          <cell r="K6">
            <v>0.76</v>
          </cell>
          <cell r="L6">
            <v>0.36</v>
          </cell>
          <cell r="M6">
            <v>0.9</v>
          </cell>
        </row>
        <row r="7">
          <cell r="B7" t="str">
            <v>0 - 10</v>
          </cell>
          <cell r="C7" t="str">
            <v>10 - 20</v>
          </cell>
          <cell r="D7" t="str">
            <v>20 - 40</v>
          </cell>
          <cell r="E7" t="str">
            <v>40 - 60</v>
          </cell>
          <cell r="F7" t="str">
            <v>&gt; 60</v>
          </cell>
        </row>
        <row r="8">
          <cell r="B8">
            <v>97.307692307692307</v>
          </cell>
          <cell r="C8">
            <v>2.6923076923076925</v>
          </cell>
          <cell r="D8">
            <v>0</v>
          </cell>
          <cell r="E8">
            <v>0</v>
          </cell>
          <cell r="F8">
            <v>0</v>
          </cell>
          <cell r="I8">
            <v>5.0600000000000005</v>
          </cell>
          <cell r="J8">
            <v>0.14000000000000001</v>
          </cell>
          <cell r="K8">
            <v>0</v>
          </cell>
          <cell r="L8">
            <v>0</v>
          </cell>
          <cell r="M8">
            <v>0</v>
          </cell>
        </row>
        <row r="9">
          <cell r="B9" t="str">
            <v>0 -  10</v>
          </cell>
          <cell r="C9" t="str">
            <v>10 - 20</v>
          </cell>
          <cell r="D9" t="str">
            <v>20 - 40</v>
          </cell>
          <cell r="E9" t="str">
            <v>40 - 60</v>
          </cell>
          <cell r="F9" t="str">
            <v>&gt; 60</v>
          </cell>
        </row>
        <row r="10">
          <cell r="B10">
            <v>29.615384615384617</v>
          </cell>
          <cell r="C10">
            <v>31.538461538461537</v>
          </cell>
          <cell r="D10">
            <v>14.615384615384617</v>
          </cell>
          <cell r="E10">
            <v>6.9230769230769234</v>
          </cell>
          <cell r="F10">
            <v>17.307692307692307</v>
          </cell>
          <cell r="I10">
            <v>1.54</v>
          </cell>
          <cell r="J10">
            <v>1.6400000000000001</v>
          </cell>
          <cell r="K10">
            <v>0.76</v>
          </cell>
          <cell r="L10">
            <v>0.36</v>
          </cell>
          <cell r="M10">
            <v>0.9</v>
          </cell>
        </row>
        <row r="11">
          <cell r="B11" t="str">
            <v>0 - 10</v>
          </cell>
          <cell r="C11" t="str">
            <v>10 - 20</v>
          </cell>
          <cell r="D11" t="str">
            <v>20 - 40</v>
          </cell>
          <cell r="E11" t="str">
            <v>40 - 60</v>
          </cell>
          <cell r="F11" t="str">
            <v>&gt; 60</v>
          </cell>
        </row>
        <row r="12">
          <cell r="B12">
            <v>9.2307692307692317</v>
          </cell>
          <cell r="C12">
            <v>61.53846153846154</v>
          </cell>
          <cell r="D12">
            <v>21.153846153846153</v>
          </cell>
          <cell r="E12">
            <v>8.0769230769230766</v>
          </cell>
          <cell r="F12">
            <v>0</v>
          </cell>
          <cell r="I12">
            <v>0.48</v>
          </cell>
          <cell r="J12">
            <v>3.2</v>
          </cell>
          <cell r="K12">
            <v>1.1000000000000001</v>
          </cell>
          <cell r="L12">
            <v>0.42</v>
          </cell>
          <cell r="M12">
            <v>0</v>
          </cell>
        </row>
        <row r="13">
          <cell r="B13" t="str">
            <v>0 - 20</v>
          </cell>
          <cell r="C13" t="str">
            <v>20 - 40</v>
          </cell>
          <cell r="D13" t="str">
            <v>40 -  80</v>
          </cell>
          <cell r="E13" t="str">
            <v xml:space="preserve"> 80 - 150</v>
          </cell>
          <cell r="F13" t="str">
            <v>&gt; 150</v>
          </cell>
        </row>
        <row r="14">
          <cell r="B14">
            <v>9.2307692307692317</v>
          </cell>
          <cell r="C14">
            <v>63.84615384615384</v>
          </cell>
          <cell r="D14">
            <v>18.846153846153847</v>
          </cell>
          <cell r="E14">
            <v>8.0769230769230766</v>
          </cell>
          <cell r="F14">
            <v>0</v>
          </cell>
          <cell r="I14">
            <v>0.48</v>
          </cell>
          <cell r="J14">
            <v>3.3200000000000003</v>
          </cell>
          <cell r="K14">
            <v>0.98</v>
          </cell>
          <cell r="L14">
            <v>0.42</v>
          </cell>
          <cell r="M14">
            <v>0</v>
          </cell>
        </row>
        <row r="15">
          <cell r="B15" t="str">
            <v xml:space="preserve">  4 - 5</v>
          </cell>
          <cell r="C15" t="str">
            <v xml:space="preserve">  3 -   4</v>
          </cell>
          <cell r="D15" t="str">
            <v xml:space="preserve">  2 -   3</v>
          </cell>
          <cell r="E15" t="str">
            <v xml:space="preserve">  1 -   2</v>
          </cell>
          <cell r="F15" t="str">
            <v>0 -  1</v>
          </cell>
        </row>
        <row r="16">
          <cell r="B16">
            <v>69.230769230769226</v>
          </cell>
          <cell r="C16">
            <v>16.923076923076923</v>
          </cell>
          <cell r="D16">
            <v>13.846153846153847</v>
          </cell>
          <cell r="E16">
            <v>0</v>
          </cell>
          <cell r="F16">
            <v>0</v>
          </cell>
          <cell r="I16">
            <v>3.6</v>
          </cell>
          <cell r="J16">
            <v>0.88</v>
          </cell>
          <cell r="K16">
            <v>0.72</v>
          </cell>
          <cell r="L16">
            <v>0</v>
          </cell>
          <cell r="M16">
            <v>0</v>
          </cell>
        </row>
        <row r="17">
          <cell r="B17" t="str">
            <v>0 -  5</v>
          </cell>
          <cell r="C17" t="str">
            <v xml:space="preserve"> 5 - 10</v>
          </cell>
          <cell r="D17" t="str">
            <v>10 - 15</v>
          </cell>
          <cell r="E17" t="str">
            <v>15 - 20</v>
          </cell>
          <cell r="F17" t="str">
            <v>&gt; 20</v>
          </cell>
        </row>
        <row r="18">
          <cell r="B18">
            <v>0.76923076923076927</v>
          </cell>
          <cell r="C18">
            <v>59.615384615384613</v>
          </cell>
          <cell r="D18">
            <v>26.923076923076923</v>
          </cell>
          <cell r="E18">
            <v>12.692307692307692</v>
          </cell>
          <cell r="F18">
            <v>0</v>
          </cell>
          <cell r="I18">
            <v>0.04</v>
          </cell>
          <cell r="J18">
            <v>3.1</v>
          </cell>
          <cell r="K18">
            <v>1.4000000000000001</v>
          </cell>
          <cell r="L18">
            <v>0.66</v>
          </cell>
          <cell r="M18">
            <v>0</v>
          </cell>
        </row>
        <row r="19">
          <cell r="B19" t="str">
            <v>0 - 20</v>
          </cell>
          <cell r="C19" t="str">
            <v>20 - 40</v>
          </cell>
          <cell r="D19" t="str">
            <v>40 - 60</v>
          </cell>
          <cell r="E19" t="str">
            <v>60 - 80</v>
          </cell>
          <cell r="F19" t="str">
            <v>&gt; 80</v>
          </cell>
        </row>
        <row r="20">
          <cell r="B20">
            <v>0</v>
          </cell>
          <cell r="C20">
            <v>7.6923076923076925</v>
          </cell>
          <cell r="D20">
            <v>92.307692307692307</v>
          </cell>
          <cell r="E20">
            <v>0</v>
          </cell>
          <cell r="F20">
            <v>0</v>
          </cell>
          <cell r="I20">
            <v>0</v>
          </cell>
          <cell r="J20">
            <v>0.4</v>
          </cell>
          <cell r="K20">
            <v>4.8</v>
          </cell>
          <cell r="L20">
            <v>0</v>
          </cell>
          <cell r="M20">
            <v>0</v>
          </cell>
        </row>
        <row r="21">
          <cell r="B21" t="str">
            <v>0 - 20</v>
          </cell>
          <cell r="C21" t="str">
            <v>20 - 40</v>
          </cell>
          <cell r="D21" t="str">
            <v>40 - 80</v>
          </cell>
          <cell r="E21" t="str">
            <v>80 - 120</v>
          </cell>
          <cell r="F21" t="str">
            <v>&gt; 120</v>
          </cell>
        </row>
        <row r="22">
          <cell r="B22">
            <v>0</v>
          </cell>
          <cell r="C22">
            <v>93.07692307692308</v>
          </cell>
          <cell r="D22">
            <v>6.9230769230769234</v>
          </cell>
          <cell r="E22">
            <v>0</v>
          </cell>
          <cell r="F22">
            <v>0</v>
          </cell>
          <cell r="I22">
            <v>0</v>
          </cell>
          <cell r="J22">
            <v>4.84</v>
          </cell>
          <cell r="K22">
            <v>0.36</v>
          </cell>
          <cell r="L22">
            <v>0</v>
          </cell>
          <cell r="M22">
            <v>0</v>
          </cell>
        </row>
        <row r="23">
          <cell r="B23" t="str">
            <v xml:space="preserve">  4 - 5</v>
          </cell>
          <cell r="C23" t="str">
            <v xml:space="preserve">  3 -   4</v>
          </cell>
          <cell r="D23" t="str">
            <v xml:space="preserve">  2 -   3</v>
          </cell>
          <cell r="E23" t="str">
            <v xml:space="preserve">  1 -   2</v>
          </cell>
          <cell r="F23" t="str">
            <v>0 -  1</v>
          </cell>
        </row>
        <row r="24">
          <cell r="B24">
            <v>81.92307692307692</v>
          </cell>
          <cell r="C24">
            <v>18.076923076923077</v>
          </cell>
          <cell r="D24">
            <v>0</v>
          </cell>
          <cell r="E24">
            <v>0</v>
          </cell>
          <cell r="F24">
            <v>0</v>
          </cell>
          <cell r="I24">
            <v>4.26</v>
          </cell>
          <cell r="J24">
            <v>0.94000000000000006</v>
          </cell>
          <cell r="K24">
            <v>0</v>
          </cell>
          <cell r="L24">
            <v>0</v>
          </cell>
          <cell r="M24">
            <v>0</v>
          </cell>
        </row>
        <row r="25">
          <cell r="B25" t="str">
            <v xml:space="preserve">  4 - 5</v>
          </cell>
          <cell r="C25" t="str">
            <v xml:space="preserve">  3 -   4</v>
          </cell>
          <cell r="D25" t="str">
            <v xml:space="preserve">  2 -   3</v>
          </cell>
          <cell r="E25" t="str">
            <v xml:space="preserve">  1 -   2</v>
          </cell>
          <cell r="F25" t="str">
            <v>0 -  1</v>
          </cell>
        </row>
        <row r="26">
          <cell r="B26">
            <v>36.538461538461533</v>
          </cell>
          <cell r="C26">
            <v>55.769230769230774</v>
          </cell>
          <cell r="D26">
            <v>7.6923076923076925</v>
          </cell>
          <cell r="E26">
            <v>0</v>
          </cell>
          <cell r="F26">
            <v>0</v>
          </cell>
          <cell r="I26">
            <v>1.9000000000000001</v>
          </cell>
          <cell r="J26">
            <v>2.9</v>
          </cell>
          <cell r="K26">
            <v>0.4</v>
          </cell>
          <cell r="L26">
            <v>0</v>
          </cell>
          <cell r="M26">
            <v>0</v>
          </cell>
        </row>
        <row r="27">
          <cell r="B27" t="str">
            <v xml:space="preserve">  4 - 5</v>
          </cell>
          <cell r="C27" t="str">
            <v xml:space="preserve">  3 -   4</v>
          </cell>
          <cell r="D27" t="str">
            <v xml:space="preserve">  2 -   3</v>
          </cell>
          <cell r="E27" t="str">
            <v xml:space="preserve">  1 -   2</v>
          </cell>
          <cell r="F27" t="str">
            <v>0 -  1</v>
          </cell>
        </row>
        <row r="28">
          <cell r="B28">
            <v>0</v>
          </cell>
          <cell r="C28">
            <v>45.384615384615387</v>
          </cell>
          <cell r="D28">
            <v>54.615384615384613</v>
          </cell>
          <cell r="E28">
            <v>0</v>
          </cell>
          <cell r="F28">
            <v>0</v>
          </cell>
          <cell r="I28">
            <v>0</v>
          </cell>
          <cell r="J28">
            <v>2.36</v>
          </cell>
          <cell r="K28">
            <v>2.84</v>
          </cell>
          <cell r="L28">
            <v>0</v>
          </cell>
          <cell r="M28">
            <v>0</v>
          </cell>
        </row>
        <row r="29">
          <cell r="B29" t="str">
            <v xml:space="preserve">  4 - 5</v>
          </cell>
          <cell r="C29" t="str">
            <v xml:space="preserve">  3 -   4</v>
          </cell>
          <cell r="D29" t="str">
            <v xml:space="preserve">  2 -   3</v>
          </cell>
          <cell r="E29" t="str">
            <v xml:space="preserve">  1 -   2</v>
          </cell>
          <cell r="F29" t="str">
            <v>0 -  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sheetData sheetId="1"/>
      <sheetData sheetId="2"/>
      <sheetData sheetId="3"/>
      <sheetData sheetId="4">
        <row r="2">
          <cell r="C2">
            <v>0.1</v>
          </cell>
        </row>
        <row r="3">
          <cell r="C3">
            <v>0.05</v>
          </cell>
        </row>
        <row r="4">
          <cell r="C4">
            <v>0.92</v>
          </cell>
        </row>
        <row r="6">
          <cell r="C6">
            <v>1.1000000000000001</v>
          </cell>
        </row>
        <row r="16">
          <cell r="C16">
            <v>56</v>
          </cell>
        </row>
        <row r="17">
          <cell r="C17">
            <v>15.68</v>
          </cell>
        </row>
        <row r="18">
          <cell r="C18">
            <v>9.3000000000000007</v>
          </cell>
        </row>
        <row r="19">
          <cell r="C19">
            <v>1.82</v>
          </cell>
        </row>
        <row r="23">
          <cell r="C23">
            <v>1.74</v>
          </cell>
        </row>
        <row r="25">
          <cell r="C25">
            <v>0.72</v>
          </cell>
        </row>
        <row r="26">
          <cell r="C26">
            <v>2.48</v>
          </cell>
        </row>
        <row r="29">
          <cell r="C29">
            <v>2.74</v>
          </cell>
        </row>
        <row r="30">
          <cell r="C30">
            <v>2.86</v>
          </cell>
        </row>
        <row r="31">
          <cell r="C31">
            <v>3.38</v>
          </cell>
        </row>
        <row r="36">
          <cell r="C36">
            <v>7.79</v>
          </cell>
        </row>
        <row r="42">
          <cell r="C42">
            <v>5.0179499999999999</v>
          </cell>
        </row>
        <row r="43">
          <cell r="C43">
            <v>7.2450000000000001</v>
          </cell>
        </row>
        <row r="44">
          <cell r="C44">
            <v>9.475200000000001</v>
          </cell>
        </row>
        <row r="45">
          <cell r="C45">
            <v>13.16385</v>
          </cell>
        </row>
        <row r="47">
          <cell r="C47">
            <v>18.774000000000001</v>
          </cell>
        </row>
        <row r="48">
          <cell r="C48">
            <v>37.903950000000002</v>
          </cell>
        </row>
        <row r="66">
          <cell r="C66">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refreshError="1"/>
      <sheetData sheetId="1" refreshError="1"/>
      <sheetData sheetId="2" refreshError="1"/>
      <sheetData sheetId="3" refreshError="1"/>
      <sheetData sheetId="4" refreshError="1">
        <row r="12">
          <cell r="C12">
            <v>0.1</v>
          </cell>
        </row>
        <row r="14">
          <cell r="C14">
            <v>0.1</v>
          </cell>
        </row>
        <row r="20">
          <cell r="C20">
            <v>12.5</v>
          </cell>
        </row>
        <row r="52">
          <cell r="C52">
            <v>4.54</v>
          </cell>
        </row>
        <row r="56">
          <cell r="C56">
            <v>2.23</v>
          </cell>
        </row>
        <row r="61">
          <cell r="C61">
            <v>3.67</v>
          </cell>
        </row>
        <row r="66">
          <cell r="C66">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sheetData sheetId="1"/>
      <sheetData sheetId="2"/>
      <sheetData sheetId="3"/>
      <sheetData sheetId="4">
        <row r="2">
          <cell r="C2">
            <v>0.1</v>
          </cell>
        </row>
        <row r="3">
          <cell r="C3">
            <v>0.05</v>
          </cell>
        </row>
        <row r="4">
          <cell r="C4">
            <v>0.92</v>
          </cell>
        </row>
        <row r="5">
          <cell r="C5">
            <v>0.92</v>
          </cell>
        </row>
        <row r="6">
          <cell r="C6">
            <v>1.1000000000000001</v>
          </cell>
        </row>
        <row r="7">
          <cell r="C7">
            <v>1.1000000000000001</v>
          </cell>
        </row>
        <row r="8">
          <cell r="C8">
            <v>1.1000000000000001</v>
          </cell>
        </row>
        <row r="9">
          <cell r="C9">
            <v>1.2</v>
          </cell>
        </row>
        <row r="14">
          <cell r="C14">
            <v>0.1</v>
          </cell>
        </row>
        <row r="16">
          <cell r="C16">
            <v>56</v>
          </cell>
        </row>
        <row r="17">
          <cell r="C17">
            <v>15.68</v>
          </cell>
        </row>
        <row r="18">
          <cell r="C18">
            <v>9.3000000000000007</v>
          </cell>
        </row>
        <row r="19">
          <cell r="C19">
            <v>1.82</v>
          </cell>
        </row>
        <row r="23">
          <cell r="C23">
            <v>1.74</v>
          </cell>
        </row>
        <row r="25">
          <cell r="C25">
            <v>0.72</v>
          </cell>
        </row>
        <row r="26">
          <cell r="C26">
            <v>2.48</v>
          </cell>
        </row>
        <row r="27">
          <cell r="C27">
            <v>2.58</v>
          </cell>
        </row>
        <row r="29">
          <cell r="C29">
            <v>2.74</v>
          </cell>
        </row>
        <row r="30">
          <cell r="C30">
            <v>2.86</v>
          </cell>
        </row>
        <row r="31">
          <cell r="C31">
            <v>3.38</v>
          </cell>
        </row>
        <row r="33">
          <cell r="C33">
            <v>3.8</v>
          </cell>
        </row>
        <row r="34">
          <cell r="C34">
            <v>4.34</v>
          </cell>
        </row>
        <row r="35">
          <cell r="C35">
            <v>7.15</v>
          </cell>
        </row>
        <row r="36">
          <cell r="C36">
            <v>7.79</v>
          </cell>
        </row>
        <row r="38">
          <cell r="C38">
            <v>9.18</v>
          </cell>
        </row>
        <row r="39">
          <cell r="C39">
            <v>11.17</v>
          </cell>
        </row>
        <row r="42">
          <cell r="C42">
            <v>5.0179499999999999</v>
          </cell>
        </row>
        <row r="43">
          <cell r="C43">
            <v>7.2450000000000001</v>
          </cell>
        </row>
        <row r="44">
          <cell r="C44">
            <v>9.475200000000001</v>
          </cell>
        </row>
        <row r="45">
          <cell r="C45">
            <v>13.16385</v>
          </cell>
        </row>
        <row r="47">
          <cell r="C47">
            <v>18.774000000000001</v>
          </cell>
        </row>
        <row r="48">
          <cell r="C48">
            <v>37.903950000000002</v>
          </cell>
        </row>
        <row r="61">
          <cell r="C61">
            <v>3.67</v>
          </cell>
        </row>
        <row r="66">
          <cell r="C66">
            <v>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refreshError="1"/>
      <sheetData sheetId="1" refreshError="1"/>
      <sheetData sheetId="2" refreshError="1"/>
      <sheetData sheetId="3" refreshError="1"/>
      <sheetData sheetId="4" refreshError="1">
        <row r="12">
          <cell r="C12">
            <v>0.1</v>
          </cell>
        </row>
        <row r="14">
          <cell r="C14">
            <v>0.1</v>
          </cell>
        </row>
        <row r="20">
          <cell r="C20">
            <v>12.5</v>
          </cell>
        </row>
        <row r="52">
          <cell r="C52">
            <v>4.54</v>
          </cell>
        </row>
        <row r="56">
          <cell r="C56">
            <v>2.23</v>
          </cell>
        </row>
        <row r="61">
          <cell r="C61">
            <v>3.67</v>
          </cell>
        </row>
        <row r="66">
          <cell r="C66">
            <v>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ORÇAMENTO"/>
      <sheetName val="BDI"/>
      <sheetName val="TABELA AGETOP 2015"/>
      <sheetName val="HIDRO-SANITÁRIO"/>
      <sheetName val="QUIOSQUE"/>
      <sheetName val="ELÉTRICO"/>
      <sheetName val="BARRAS"/>
      <sheetName val="ARCOS"/>
      <sheetName val="OBELISC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ORÇAMENTO"/>
      <sheetName val="CRONOGRAMA"/>
      <sheetName val="Cont. Tec."/>
      <sheetName val="Lançamentos"/>
      <sheetName val="Limpeza"/>
      <sheetName val="Rebaixamento"/>
      <sheetName val="Subleito"/>
      <sheetName val="Estabilização"/>
      <sheetName val="Imprimação"/>
      <sheetName val="T.S.D."/>
      <sheetName val="Meio-Fio"/>
      <sheetName val="Calçadas"/>
      <sheetName val="BDI"/>
      <sheetName val="QCI"/>
    </sheetNames>
    <sheetDataSet>
      <sheetData sheetId="0">
        <row r="5">
          <cell r="C5">
            <v>1.3</v>
          </cell>
        </row>
        <row r="11">
          <cell r="C11">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8"/>
  <sheetViews>
    <sheetView topLeftCell="A4" zoomScaleNormal="100" zoomScaleSheetLayoutView="70" workbookViewId="0">
      <selection activeCell="B28" sqref="B28"/>
    </sheetView>
  </sheetViews>
  <sheetFormatPr defaultRowHeight="12.75"/>
  <cols>
    <col min="1" max="1" width="2" style="76" customWidth="1"/>
    <col min="2" max="2" width="9.33203125" style="76"/>
    <col min="3" max="3" width="37.83203125" style="76" customWidth="1"/>
    <col min="4" max="4" width="9.33203125" style="76"/>
    <col min="5" max="5" width="33" style="76" customWidth="1"/>
    <col min="6" max="6" width="2" style="76" customWidth="1"/>
    <col min="7" max="246" width="9.33203125" style="76"/>
    <col min="247" max="247" width="2" style="76" customWidth="1"/>
    <col min="248" max="250" width="9.33203125" style="76"/>
    <col min="251" max="251" width="33" style="76" customWidth="1"/>
    <col min="252" max="252" width="14.33203125" style="76" customWidth="1"/>
    <col min="253" max="253" width="14" style="76" customWidth="1"/>
    <col min="254" max="258" width="9.33203125" style="76"/>
    <col min="259" max="259" width="11.33203125" style="76" customWidth="1"/>
    <col min="260" max="260" width="12" style="76" customWidth="1"/>
    <col min="261" max="261" width="11.1640625" style="76" customWidth="1"/>
    <col min="262" max="262" width="2" style="76" customWidth="1"/>
    <col min="263" max="502" width="9.33203125" style="76"/>
    <col min="503" max="503" width="2" style="76" customWidth="1"/>
    <col min="504" max="506" width="9.33203125" style="76"/>
    <col min="507" max="507" width="33" style="76" customWidth="1"/>
    <col min="508" max="508" width="14.33203125" style="76" customWidth="1"/>
    <col min="509" max="509" width="14" style="76" customWidth="1"/>
    <col min="510" max="514" width="9.33203125" style="76"/>
    <col min="515" max="515" width="11.33203125" style="76" customWidth="1"/>
    <col min="516" max="516" width="12" style="76" customWidth="1"/>
    <col min="517" max="517" width="11.1640625" style="76" customWidth="1"/>
    <col min="518" max="518" width="2" style="76" customWidth="1"/>
    <col min="519" max="758" width="9.33203125" style="76"/>
    <col min="759" max="759" width="2" style="76" customWidth="1"/>
    <col min="760" max="762" width="9.33203125" style="76"/>
    <col min="763" max="763" width="33" style="76" customWidth="1"/>
    <col min="764" max="764" width="14.33203125" style="76" customWidth="1"/>
    <col min="765" max="765" width="14" style="76" customWidth="1"/>
    <col min="766" max="770" width="9.33203125" style="76"/>
    <col min="771" max="771" width="11.33203125" style="76" customWidth="1"/>
    <col min="772" max="772" width="12" style="76" customWidth="1"/>
    <col min="773" max="773" width="11.1640625" style="76" customWidth="1"/>
    <col min="774" max="774" width="2" style="76" customWidth="1"/>
    <col min="775" max="1014" width="9.33203125" style="76"/>
    <col min="1015" max="1015" width="2" style="76" customWidth="1"/>
    <col min="1016" max="1018" width="9.33203125" style="76"/>
    <col min="1019" max="1019" width="33" style="76" customWidth="1"/>
    <col min="1020" max="1020" width="14.33203125" style="76" customWidth="1"/>
    <col min="1021" max="1021" width="14" style="76" customWidth="1"/>
    <col min="1022" max="1026" width="9.33203125" style="76"/>
    <col min="1027" max="1027" width="11.33203125" style="76" customWidth="1"/>
    <col min="1028" max="1028" width="12" style="76" customWidth="1"/>
    <col min="1029" max="1029" width="11.1640625" style="76" customWidth="1"/>
    <col min="1030" max="1030" width="2" style="76" customWidth="1"/>
    <col min="1031" max="1270" width="9.33203125" style="76"/>
    <col min="1271" max="1271" width="2" style="76" customWidth="1"/>
    <col min="1272" max="1274" width="9.33203125" style="76"/>
    <col min="1275" max="1275" width="33" style="76" customWidth="1"/>
    <col min="1276" max="1276" width="14.33203125" style="76" customWidth="1"/>
    <col min="1277" max="1277" width="14" style="76" customWidth="1"/>
    <col min="1278" max="1282" width="9.33203125" style="76"/>
    <col min="1283" max="1283" width="11.33203125" style="76" customWidth="1"/>
    <col min="1284" max="1284" width="12" style="76" customWidth="1"/>
    <col min="1285" max="1285" width="11.1640625" style="76" customWidth="1"/>
    <col min="1286" max="1286" width="2" style="76" customWidth="1"/>
    <col min="1287" max="1526" width="9.33203125" style="76"/>
    <col min="1527" max="1527" width="2" style="76" customWidth="1"/>
    <col min="1528" max="1530" width="9.33203125" style="76"/>
    <col min="1531" max="1531" width="33" style="76" customWidth="1"/>
    <col min="1532" max="1532" width="14.33203125" style="76" customWidth="1"/>
    <col min="1533" max="1533" width="14" style="76" customWidth="1"/>
    <col min="1534" max="1538" width="9.33203125" style="76"/>
    <col min="1539" max="1539" width="11.33203125" style="76" customWidth="1"/>
    <col min="1540" max="1540" width="12" style="76" customWidth="1"/>
    <col min="1541" max="1541" width="11.1640625" style="76" customWidth="1"/>
    <col min="1542" max="1542" width="2" style="76" customWidth="1"/>
    <col min="1543" max="1782" width="9.33203125" style="76"/>
    <col min="1783" max="1783" width="2" style="76" customWidth="1"/>
    <col min="1784" max="1786" width="9.33203125" style="76"/>
    <col min="1787" max="1787" width="33" style="76" customWidth="1"/>
    <col min="1788" max="1788" width="14.33203125" style="76" customWidth="1"/>
    <col min="1789" max="1789" width="14" style="76" customWidth="1"/>
    <col min="1790" max="1794" width="9.33203125" style="76"/>
    <col min="1795" max="1795" width="11.33203125" style="76" customWidth="1"/>
    <col min="1796" max="1796" width="12" style="76" customWidth="1"/>
    <col min="1797" max="1797" width="11.1640625" style="76" customWidth="1"/>
    <col min="1798" max="1798" width="2" style="76" customWidth="1"/>
    <col min="1799" max="2038" width="9.33203125" style="76"/>
    <col min="2039" max="2039" width="2" style="76" customWidth="1"/>
    <col min="2040" max="2042" width="9.33203125" style="76"/>
    <col min="2043" max="2043" width="33" style="76" customWidth="1"/>
    <col min="2044" max="2044" width="14.33203125" style="76" customWidth="1"/>
    <col min="2045" max="2045" width="14" style="76" customWidth="1"/>
    <col min="2046" max="2050" width="9.33203125" style="76"/>
    <col min="2051" max="2051" width="11.33203125" style="76" customWidth="1"/>
    <col min="2052" max="2052" width="12" style="76" customWidth="1"/>
    <col min="2053" max="2053" width="11.1640625" style="76" customWidth="1"/>
    <col min="2054" max="2054" width="2" style="76" customWidth="1"/>
    <col min="2055" max="2294" width="9.33203125" style="76"/>
    <col min="2295" max="2295" width="2" style="76" customWidth="1"/>
    <col min="2296" max="2298" width="9.33203125" style="76"/>
    <col min="2299" max="2299" width="33" style="76" customWidth="1"/>
    <col min="2300" max="2300" width="14.33203125" style="76" customWidth="1"/>
    <col min="2301" max="2301" width="14" style="76" customWidth="1"/>
    <col min="2302" max="2306" width="9.33203125" style="76"/>
    <col min="2307" max="2307" width="11.33203125" style="76" customWidth="1"/>
    <col min="2308" max="2308" width="12" style="76" customWidth="1"/>
    <col min="2309" max="2309" width="11.1640625" style="76" customWidth="1"/>
    <col min="2310" max="2310" width="2" style="76" customWidth="1"/>
    <col min="2311" max="2550" width="9.33203125" style="76"/>
    <col min="2551" max="2551" width="2" style="76" customWidth="1"/>
    <col min="2552" max="2554" width="9.33203125" style="76"/>
    <col min="2555" max="2555" width="33" style="76" customWidth="1"/>
    <col min="2556" max="2556" width="14.33203125" style="76" customWidth="1"/>
    <col min="2557" max="2557" width="14" style="76" customWidth="1"/>
    <col min="2558" max="2562" width="9.33203125" style="76"/>
    <col min="2563" max="2563" width="11.33203125" style="76" customWidth="1"/>
    <col min="2564" max="2564" width="12" style="76" customWidth="1"/>
    <col min="2565" max="2565" width="11.1640625" style="76" customWidth="1"/>
    <col min="2566" max="2566" width="2" style="76" customWidth="1"/>
    <col min="2567" max="2806" width="9.33203125" style="76"/>
    <col min="2807" max="2807" width="2" style="76" customWidth="1"/>
    <col min="2808" max="2810" width="9.33203125" style="76"/>
    <col min="2811" max="2811" width="33" style="76" customWidth="1"/>
    <col min="2812" max="2812" width="14.33203125" style="76" customWidth="1"/>
    <col min="2813" max="2813" width="14" style="76" customWidth="1"/>
    <col min="2814" max="2818" width="9.33203125" style="76"/>
    <col min="2819" max="2819" width="11.33203125" style="76" customWidth="1"/>
    <col min="2820" max="2820" width="12" style="76" customWidth="1"/>
    <col min="2821" max="2821" width="11.1640625" style="76" customWidth="1"/>
    <col min="2822" max="2822" width="2" style="76" customWidth="1"/>
    <col min="2823" max="3062" width="9.33203125" style="76"/>
    <col min="3063" max="3063" width="2" style="76" customWidth="1"/>
    <col min="3064" max="3066" width="9.33203125" style="76"/>
    <col min="3067" max="3067" width="33" style="76" customWidth="1"/>
    <col min="3068" max="3068" width="14.33203125" style="76" customWidth="1"/>
    <col min="3069" max="3069" width="14" style="76" customWidth="1"/>
    <col min="3070" max="3074" width="9.33203125" style="76"/>
    <col min="3075" max="3075" width="11.33203125" style="76" customWidth="1"/>
    <col min="3076" max="3076" width="12" style="76" customWidth="1"/>
    <col min="3077" max="3077" width="11.1640625" style="76" customWidth="1"/>
    <col min="3078" max="3078" width="2" style="76" customWidth="1"/>
    <col min="3079" max="3318" width="9.33203125" style="76"/>
    <col min="3319" max="3319" width="2" style="76" customWidth="1"/>
    <col min="3320" max="3322" width="9.33203125" style="76"/>
    <col min="3323" max="3323" width="33" style="76" customWidth="1"/>
    <col min="3324" max="3324" width="14.33203125" style="76" customWidth="1"/>
    <col min="3325" max="3325" width="14" style="76" customWidth="1"/>
    <col min="3326" max="3330" width="9.33203125" style="76"/>
    <col min="3331" max="3331" width="11.33203125" style="76" customWidth="1"/>
    <col min="3332" max="3332" width="12" style="76" customWidth="1"/>
    <col min="3333" max="3333" width="11.1640625" style="76" customWidth="1"/>
    <col min="3334" max="3334" width="2" style="76" customWidth="1"/>
    <col min="3335" max="3574" width="9.33203125" style="76"/>
    <col min="3575" max="3575" width="2" style="76" customWidth="1"/>
    <col min="3576" max="3578" width="9.33203125" style="76"/>
    <col min="3579" max="3579" width="33" style="76" customWidth="1"/>
    <col min="3580" max="3580" width="14.33203125" style="76" customWidth="1"/>
    <col min="3581" max="3581" width="14" style="76" customWidth="1"/>
    <col min="3582" max="3586" width="9.33203125" style="76"/>
    <col min="3587" max="3587" width="11.33203125" style="76" customWidth="1"/>
    <col min="3588" max="3588" width="12" style="76" customWidth="1"/>
    <col min="3589" max="3589" width="11.1640625" style="76" customWidth="1"/>
    <col min="3590" max="3590" width="2" style="76" customWidth="1"/>
    <col min="3591" max="3830" width="9.33203125" style="76"/>
    <col min="3831" max="3831" width="2" style="76" customWidth="1"/>
    <col min="3832" max="3834" width="9.33203125" style="76"/>
    <col min="3835" max="3835" width="33" style="76" customWidth="1"/>
    <col min="3836" max="3836" width="14.33203125" style="76" customWidth="1"/>
    <col min="3837" max="3837" width="14" style="76" customWidth="1"/>
    <col min="3838" max="3842" width="9.33203125" style="76"/>
    <col min="3843" max="3843" width="11.33203125" style="76" customWidth="1"/>
    <col min="3844" max="3844" width="12" style="76" customWidth="1"/>
    <col min="3845" max="3845" width="11.1640625" style="76" customWidth="1"/>
    <col min="3846" max="3846" width="2" style="76" customWidth="1"/>
    <col min="3847" max="4086" width="9.33203125" style="76"/>
    <col min="4087" max="4087" width="2" style="76" customWidth="1"/>
    <col min="4088" max="4090" width="9.33203125" style="76"/>
    <col min="4091" max="4091" width="33" style="76" customWidth="1"/>
    <col min="4092" max="4092" width="14.33203125" style="76" customWidth="1"/>
    <col min="4093" max="4093" width="14" style="76" customWidth="1"/>
    <col min="4094" max="4098" width="9.33203125" style="76"/>
    <col min="4099" max="4099" width="11.33203125" style="76" customWidth="1"/>
    <col min="4100" max="4100" width="12" style="76" customWidth="1"/>
    <col min="4101" max="4101" width="11.1640625" style="76" customWidth="1"/>
    <col min="4102" max="4102" width="2" style="76" customWidth="1"/>
    <col min="4103" max="4342" width="9.33203125" style="76"/>
    <col min="4343" max="4343" width="2" style="76" customWidth="1"/>
    <col min="4344" max="4346" width="9.33203125" style="76"/>
    <col min="4347" max="4347" width="33" style="76" customWidth="1"/>
    <col min="4348" max="4348" width="14.33203125" style="76" customWidth="1"/>
    <col min="4349" max="4349" width="14" style="76" customWidth="1"/>
    <col min="4350" max="4354" width="9.33203125" style="76"/>
    <col min="4355" max="4355" width="11.33203125" style="76" customWidth="1"/>
    <col min="4356" max="4356" width="12" style="76" customWidth="1"/>
    <col min="4357" max="4357" width="11.1640625" style="76" customWidth="1"/>
    <col min="4358" max="4358" width="2" style="76" customWidth="1"/>
    <col min="4359" max="4598" width="9.33203125" style="76"/>
    <col min="4599" max="4599" width="2" style="76" customWidth="1"/>
    <col min="4600" max="4602" width="9.33203125" style="76"/>
    <col min="4603" max="4603" width="33" style="76" customWidth="1"/>
    <col min="4604" max="4604" width="14.33203125" style="76" customWidth="1"/>
    <col min="4605" max="4605" width="14" style="76" customWidth="1"/>
    <col min="4606" max="4610" width="9.33203125" style="76"/>
    <col min="4611" max="4611" width="11.33203125" style="76" customWidth="1"/>
    <col min="4612" max="4612" width="12" style="76" customWidth="1"/>
    <col min="4613" max="4613" width="11.1640625" style="76" customWidth="1"/>
    <col min="4614" max="4614" width="2" style="76" customWidth="1"/>
    <col min="4615" max="4854" width="9.33203125" style="76"/>
    <col min="4855" max="4855" width="2" style="76" customWidth="1"/>
    <col min="4856" max="4858" width="9.33203125" style="76"/>
    <col min="4859" max="4859" width="33" style="76" customWidth="1"/>
    <col min="4860" max="4860" width="14.33203125" style="76" customWidth="1"/>
    <col min="4861" max="4861" width="14" style="76" customWidth="1"/>
    <col min="4862" max="4866" width="9.33203125" style="76"/>
    <col min="4867" max="4867" width="11.33203125" style="76" customWidth="1"/>
    <col min="4868" max="4868" width="12" style="76" customWidth="1"/>
    <col min="4869" max="4869" width="11.1640625" style="76" customWidth="1"/>
    <col min="4870" max="4870" width="2" style="76" customWidth="1"/>
    <col min="4871" max="5110" width="9.33203125" style="76"/>
    <col min="5111" max="5111" width="2" style="76" customWidth="1"/>
    <col min="5112" max="5114" width="9.33203125" style="76"/>
    <col min="5115" max="5115" width="33" style="76" customWidth="1"/>
    <col min="5116" max="5116" width="14.33203125" style="76" customWidth="1"/>
    <col min="5117" max="5117" width="14" style="76" customWidth="1"/>
    <col min="5118" max="5122" width="9.33203125" style="76"/>
    <col min="5123" max="5123" width="11.33203125" style="76" customWidth="1"/>
    <col min="5124" max="5124" width="12" style="76" customWidth="1"/>
    <col min="5125" max="5125" width="11.1640625" style="76" customWidth="1"/>
    <col min="5126" max="5126" width="2" style="76" customWidth="1"/>
    <col min="5127" max="5366" width="9.33203125" style="76"/>
    <col min="5367" max="5367" width="2" style="76" customWidth="1"/>
    <col min="5368" max="5370" width="9.33203125" style="76"/>
    <col min="5371" max="5371" width="33" style="76" customWidth="1"/>
    <col min="5372" max="5372" width="14.33203125" style="76" customWidth="1"/>
    <col min="5373" max="5373" width="14" style="76" customWidth="1"/>
    <col min="5374" max="5378" width="9.33203125" style="76"/>
    <col min="5379" max="5379" width="11.33203125" style="76" customWidth="1"/>
    <col min="5380" max="5380" width="12" style="76" customWidth="1"/>
    <col min="5381" max="5381" width="11.1640625" style="76" customWidth="1"/>
    <col min="5382" max="5382" width="2" style="76" customWidth="1"/>
    <col min="5383" max="5622" width="9.33203125" style="76"/>
    <col min="5623" max="5623" width="2" style="76" customWidth="1"/>
    <col min="5624" max="5626" width="9.33203125" style="76"/>
    <col min="5627" max="5627" width="33" style="76" customWidth="1"/>
    <col min="5628" max="5628" width="14.33203125" style="76" customWidth="1"/>
    <col min="5629" max="5629" width="14" style="76" customWidth="1"/>
    <col min="5630" max="5634" width="9.33203125" style="76"/>
    <col min="5635" max="5635" width="11.33203125" style="76" customWidth="1"/>
    <col min="5636" max="5636" width="12" style="76" customWidth="1"/>
    <col min="5637" max="5637" width="11.1640625" style="76" customWidth="1"/>
    <col min="5638" max="5638" width="2" style="76" customWidth="1"/>
    <col min="5639" max="5878" width="9.33203125" style="76"/>
    <col min="5879" max="5879" width="2" style="76" customWidth="1"/>
    <col min="5880" max="5882" width="9.33203125" style="76"/>
    <col min="5883" max="5883" width="33" style="76" customWidth="1"/>
    <col min="5884" max="5884" width="14.33203125" style="76" customWidth="1"/>
    <col min="5885" max="5885" width="14" style="76" customWidth="1"/>
    <col min="5886" max="5890" width="9.33203125" style="76"/>
    <col min="5891" max="5891" width="11.33203125" style="76" customWidth="1"/>
    <col min="5892" max="5892" width="12" style="76" customWidth="1"/>
    <col min="5893" max="5893" width="11.1640625" style="76" customWidth="1"/>
    <col min="5894" max="5894" width="2" style="76" customWidth="1"/>
    <col min="5895" max="6134" width="9.33203125" style="76"/>
    <col min="6135" max="6135" width="2" style="76" customWidth="1"/>
    <col min="6136" max="6138" width="9.33203125" style="76"/>
    <col min="6139" max="6139" width="33" style="76" customWidth="1"/>
    <col min="6140" max="6140" width="14.33203125" style="76" customWidth="1"/>
    <col min="6141" max="6141" width="14" style="76" customWidth="1"/>
    <col min="6142" max="6146" width="9.33203125" style="76"/>
    <col min="6147" max="6147" width="11.33203125" style="76" customWidth="1"/>
    <col min="6148" max="6148" width="12" style="76" customWidth="1"/>
    <col min="6149" max="6149" width="11.1640625" style="76" customWidth="1"/>
    <col min="6150" max="6150" width="2" style="76" customWidth="1"/>
    <col min="6151" max="6390" width="9.33203125" style="76"/>
    <col min="6391" max="6391" width="2" style="76" customWidth="1"/>
    <col min="6392" max="6394" width="9.33203125" style="76"/>
    <col min="6395" max="6395" width="33" style="76" customWidth="1"/>
    <col min="6396" max="6396" width="14.33203125" style="76" customWidth="1"/>
    <col min="6397" max="6397" width="14" style="76" customWidth="1"/>
    <col min="6398" max="6402" width="9.33203125" style="76"/>
    <col min="6403" max="6403" width="11.33203125" style="76" customWidth="1"/>
    <col min="6404" max="6404" width="12" style="76" customWidth="1"/>
    <col min="6405" max="6405" width="11.1640625" style="76" customWidth="1"/>
    <col min="6406" max="6406" width="2" style="76" customWidth="1"/>
    <col min="6407" max="6646" width="9.33203125" style="76"/>
    <col min="6647" max="6647" width="2" style="76" customWidth="1"/>
    <col min="6648" max="6650" width="9.33203125" style="76"/>
    <col min="6651" max="6651" width="33" style="76" customWidth="1"/>
    <col min="6652" max="6652" width="14.33203125" style="76" customWidth="1"/>
    <col min="6653" max="6653" width="14" style="76" customWidth="1"/>
    <col min="6654" max="6658" width="9.33203125" style="76"/>
    <col min="6659" max="6659" width="11.33203125" style="76" customWidth="1"/>
    <col min="6660" max="6660" width="12" style="76" customWidth="1"/>
    <col min="6661" max="6661" width="11.1640625" style="76" customWidth="1"/>
    <col min="6662" max="6662" width="2" style="76" customWidth="1"/>
    <col min="6663" max="6902" width="9.33203125" style="76"/>
    <col min="6903" max="6903" width="2" style="76" customWidth="1"/>
    <col min="6904" max="6906" width="9.33203125" style="76"/>
    <col min="6907" max="6907" width="33" style="76" customWidth="1"/>
    <col min="6908" max="6908" width="14.33203125" style="76" customWidth="1"/>
    <col min="6909" max="6909" width="14" style="76" customWidth="1"/>
    <col min="6910" max="6914" width="9.33203125" style="76"/>
    <col min="6915" max="6915" width="11.33203125" style="76" customWidth="1"/>
    <col min="6916" max="6916" width="12" style="76" customWidth="1"/>
    <col min="6917" max="6917" width="11.1640625" style="76" customWidth="1"/>
    <col min="6918" max="6918" width="2" style="76" customWidth="1"/>
    <col min="6919" max="7158" width="9.33203125" style="76"/>
    <col min="7159" max="7159" width="2" style="76" customWidth="1"/>
    <col min="7160" max="7162" width="9.33203125" style="76"/>
    <col min="7163" max="7163" width="33" style="76" customWidth="1"/>
    <col min="7164" max="7164" width="14.33203125" style="76" customWidth="1"/>
    <col min="7165" max="7165" width="14" style="76" customWidth="1"/>
    <col min="7166" max="7170" width="9.33203125" style="76"/>
    <col min="7171" max="7171" width="11.33203125" style="76" customWidth="1"/>
    <col min="7172" max="7172" width="12" style="76" customWidth="1"/>
    <col min="7173" max="7173" width="11.1640625" style="76" customWidth="1"/>
    <col min="7174" max="7174" width="2" style="76" customWidth="1"/>
    <col min="7175" max="7414" width="9.33203125" style="76"/>
    <col min="7415" max="7415" width="2" style="76" customWidth="1"/>
    <col min="7416" max="7418" width="9.33203125" style="76"/>
    <col min="7419" max="7419" width="33" style="76" customWidth="1"/>
    <col min="7420" max="7420" width="14.33203125" style="76" customWidth="1"/>
    <col min="7421" max="7421" width="14" style="76" customWidth="1"/>
    <col min="7422" max="7426" width="9.33203125" style="76"/>
    <col min="7427" max="7427" width="11.33203125" style="76" customWidth="1"/>
    <col min="7428" max="7428" width="12" style="76" customWidth="1"/>
    <col min="7429" max="7429" width="11.1640625" style="76" customWidth="1"/>
    <col min="7430" max="7430" width="2" style="76" customWidth="1"/>
    <col min="7431" max="7670" width="9.33203125" style="76"/>
    <col min="7671" max="7671" width="2" style="76" customWidth="1"/>
    <col min="7672" max="7674" width="9.33203125" style="76"/>
    <col min="7675" max="7675" width="33" style="76" customWidth="1"/>
    <col min="7676" max="7676" width="14.33203125" style="76" customWidth="1"/>
    <col min="7677" max="7677" width="14" style="76" customWidth="1"/>
    <col min="7678" max="7682" width="9.33203125" style="76"/>
    <col min="7683" max="7683" width="11.33203125" style="76" customWidth="1"/>
    <col min="7684" max="7684" width="12" style="76" customWidth="1"/>
    <col min="7685" max="7685" width="11.1640625" style="76" customWidth="1"/>
    <col min="7686" max="7686" width="2" style="76" customWidth="1"/>
    <col min="7687" max="7926" width="9.33203125" style="76"/>
    <col min="7927" max="7927" width="2" style="76" customWidth="1"/>
    <col min="7928" max="7930" width="9.33203125" style="76"/>
    <col min="7931" max="7931" width="33" style="76" customWidth="1"/>
    <col min="7932" max="7932" width="14.33203125" style="76" customWidth="1"/>
    <col min="7933" max="7933" width="14" style="76" customWidth="1"/>
    <col min="7934" max="7938" width="9.33203125" style="76"/>
    <col min="7939" max="7939" width="11.33203125" style="76" customWidth="1"/>
    <col min="7940" max="7940" width="12" style="76" customWidth="1"/>
    <col min="7941" max="7941" width="11.1640625" style="76" customWidth="1"/>
    <col min="7942" max="7942" width="2" style="76" customWidth="1"/>
    <col min="7943" max="8182" width="9.33203125" style="76"/>
    <col min="8183" max="8183" width="2" style="76" customWidth="1"/>
    <col min="8184" max="8186" width="9.33203125" style="76"/>
    <col min="8187" max="8187" width="33" style="76" customWidth="1"/>
    <col min="8188" max="8188" width="14.33203125" style="76" customWidth="1"/>
    <col min="8189" max="8189" width="14" style="76" customWidth="1"/>
    <col min="8190" max="8194" width="9.33203125" style="76"/>
    <col min="8195" max="8195" width="11.33203125" style="76" customWidth="1"/>
    <col min="8196" max="8196" width="12" style="76" customWidth="1"/>
    <col min="8197" max="8197" width="11.1640625" style="76" customWidth="1"/>
    <col min="8198" max="8198" width="2" style="76" customWidth="1"/>
    <col min="8199" max="8438" width="9.33203125" style="76"/>
    <col min="8439" max="8439" width="2" style="76" customWidth="1"/>
    <col min="8440" max="8442" width="9.33203125" style="76"/>
    <col min="8443" max="8443" width="33" style="76" customWidth="1"/>
    <col min="8444" max="8444" width="14.33203125" style="76" customWidth="1"/>
    <col min="8445" max="8445" width="14" style="76" customWidth="1"/>
    <col min="8446" max="8450" width="9.33203125" style="76"/>
    <col min="8451" max="8451" width="11.33203125" style="76" customWidth="1"/>
    <col min="8452" max="8452" width="12" style="76" customWidth="1"/>
    <col min="8453" max="8453" width="11.1640625" style="76" customWidth="1"/>
    <col min="8454" max="8454" width="2" style="76" customWidth="1"/>
    <col min="8455" max="8694" width="9.33203125" style="76"/>
    <col min="8695" max="8695" width="2" style="76" customWidth="1"/>
    <col min="8696" max="8698" width="9.33203125" style="76"/>
    <col min="8699" max="8699" width="33" style="76" customWidth="1"/>
    <col min="8700" max="8700" width="14.33203125" style="76" customWidth="1"/>
    <col min="8701" max="8701" width="14" style="76" customWidth="1"/>
    <col min="8702" max="8706" width="9.33203125" style="76"/>
    <col min="8707" max="8707" width="11.33203125" style="76" customWidth="1"/>
    <col min="8708" max="8708" width="12" style="76" customWidth="1"/>
    <col min="8709" max="8709" width="11.1640625" style="76" customWidth="1"/>
    <col min="8710" max="8710" width="2" style="76" customWidth="1"/>
    <col min="8711" max="8950" width="9.33203125" style="76"/>
    <col min="8951" max="8951" width="2" style="76" customWidth="1"/>
    <col min="8952" max="8954" width="9.33203125" style="76"/>
    <col min="8955" max="8955" width="33" style="76" customWidth="1"/>
    <col min="8956" max="8956" width="14.33203125" style="76" customWidth="1"/>
    <col min="8957" max="8957" width="14" style="76" customWidth="1"/>
    <col min="8958" max="8962" width="9.33203125" style="76"/>
    <col min="8963" max="8963" width="11.33203125" style="76" customWidth="1"/>
    <col min="8964" max="8964" width="12" style="76" customWidth="1"/>
    <col min="8965" max="8965" width="11.1640625" style="76" customWidth="1"/>
    <col min="8966" max="8966" width="2" style="76" customWidth="1"/>
    <col min="8967" max="9206" width="9.33203125" style="76"/>
    <col min="9207" max="9207" width="2" style="76" customWidth="1"/>
    <col min="9208" max="9210" width="9.33203125" style="76"/>
    <col min="9211" max="9211" width="33" style="76" customWidth="1"/>
    <col min="9212" max="9212" width="14.33203125" style="76" customWidth="1"/>
    <col min="9213" max="9213" width="14" style="76" customWidth="1"/>
    <col min="9214" max="9218" width="9.33203125" style="76"/>
    <col min="9219" max="9219" width="11.33203125" style="76" customWidth="1"/>
    <col min="9220" max="9220" width="12" style="76" customWidth="1"/>
    <col min="9221" max="9221" width="11.1640625" style="76" customWidth="1"/>
    <col min="9222" max="9222" width="2" style="76" customWidth="1"/>
    <col min="9223" max="9462" width="9.33203125" style="76"/>
    <col min="9463" max="9463" width="2" style="76" customWidth="1"/>
    <col min="9464" max="9466" width="9.33203125" style="76"/>
    <col min="9467" max="9467" width="33" style="76" customWidth="1"/>
    <col min="9468" max="9468" width="14.33203125" style="76" customWidth="1"/>
    <col min="9469" max="9469" width="14" style="76" customWidth="1"/>
    <col min="9470" max="9474" width="9.33203125" style="76"/>
    <col min="9475" max="9475" width="11.33203125" style="76" customWidth="1"/>
    <col min="9476" max="9476" width="12" style="76" customWidth="1"/>
    <col min="9477" max="9477" width="11.1640625" style="76" customWidth="1"/>
    <col min="9478" max="9478" width="2" style="76" customWidth="1"/>
    <col min="9479" max="9718" width="9.33203125" style="76"/>
    <col min="9719" max="9719" width="2" style="76" customWidth="1"/>
    <col min="9720" max="9722" width="9.33203125" style="76"/>
    <col min="9723" max="9723" width="33" style="76" customWidth="1"/>
    <col min="9724" max="9724" width="14.33203125" style="76" customWidth="1"/>
    <col min="9725" max="9725" width="14" style="76" customWidth="1"/>
    <col min="9726" max="9730" width="9.33203125" style="76"/>
    <col min="9731" max="9731" width="11.33203125" style="76" customWidth="1"/>
    <col min="9732" max="9732" width="12" style="76" customWidth="1"/>
    <col min="9733" max="9733" width="11.1640625" style="76" customWidth="1"/>
    <col min="9734" max="9734" width="2" style="76" customWidth="1"/>
    <col min="9735" max="9974" width="9.33203125" style="76"/>
    <col min="9975" max="9975" width="2" style="76" customWidth="1"/>
    <col min="9976" max="9978" width="9.33203125" style="76"/>
    <col min="9979" max="9979" width="33" style="76" customWidth="1"/>
    <col min="9980" max="9980" width="14.33203125" style="76" customWidth="1"/>
    <col min="9981" max="9981" width="14" style="76" customWidth="1"/>
    <col min="9982" max="9986" width="9.33203125" style="76"/>
    <col min="9987" max="9987" width="11.33203125" style="76" customWidth="1"/>
    <col min="9988" max="9988" width="12" style="76" customWidth="1"/>
    <col min="9989" max="9989" width="11.1640625" style="76" customWidth="1"/>
    <col min="9990" max="9990" width="2" style="76" customWidth="1"/>
    <col min="9991" max="10230" width="9.33203125" style="76"/>
    <col min="10231" max="10231" width="2" style="76" customWidth="1"/>
    <col min="10232" max="10234" width="9.33203125" style="76"/>
    <col min="10235" max="10235" width="33" style="76" customWidth="1"/>
    <col min="10236" max="10236" width="14.33203125" style="76" customWidth="1"/>
    <col min="10237" max="10237" width="14" style="76" customWidth="1"/>
    <col min="10238" max="10242" width="9.33203125" style="76"/>
    <col min="10243" max="10243" width="11.33203125" style="76" customWidth="1"/>
    <col min="10244" max="10244" width="12" style="76" customWidth="1"/>
    <col min="10245" max="10245" width="11.1640625" style="76" customWidth="1"/>
    <col min="10246" max="10246" width="2" style="76" customWidth="1"/>
    <col min="10247" max="10486" width="9.33203125" style="76"/>
    <col min="10487" max="10487" width="2" style="76" customWidth="1"/>
    <col min="10488" max="10490" width="9.33203125" style="76"/>
    <col min="10491" max="10491" width="33" style="76" customWidth="1"/>
    <col min="10492" max="10492" width="14.33203125" style="76" customWidth="1"/>
    <col min="10493" max="10493" width="14" style="76" customWidth="1"/>
    <col min="10494" max="10498" width="9.33203125" style="76"/>
    <col min="10499" max="10499" width="11.33203125" style="76" customWidth="1"/>
    <col min="10500" max="10500" width="12" style="76" customWidth="1"/>
    <col min="10501" max="10501" width="11.1640625" style="76" customWidth="1"/>
    <col min="10502" max="10502" width="2" style="76" customWidth="1"/>
    <col min="10503" max="10742" width="9.33203125" style="76"/>
    <col min="10743" max="10743" width="2" style="76" customWidth="1"/>
    <col min="10744" max="10746" width="9.33203125" style="76"/>
    <col min="10747" max="10747" width="33" style="76" customWidth="1"/>
    <col min="10748" max="10748" width="14.33203125" style="76" customWidth="1"/>
    <col min="10749" max="10749" width="14" style="76" customWidth="1"/>
    <col min="10750" max="10754" width="9.33203125" style="76"/>
    <col min="10755" max="10755" width="11.33203125" style="76" customWidth="1"/>
    <col min="10756" max="10756" width="12" style="76" customWidth="1"/>
    <col min="10757" max="10757" width="11.1640625" style="76" customWidth="1"/>
    <col min="10758" max="10758" width="2" style="76" customWidth="1"/>
    <col min="10759" max="10998" width="9.33203125" style="76"/>
    <col min="10999" max="10999" width="2" style="76" customWidth="1"/>
    <col min="11000" max="11002" width="9.33203125" style="76"/>
    <col min="11003" max="11003" width="33" style="76" customWidth="1"/>
    <col min="11004" max="11004" width="14.33203125" style="76" customWidth="1"/>
    <col min="11005" max="11005" width="14" style="76" customWidth="1"/>
    <col min="11006" max="11010" width="9.33203125" style="76"/>
    <col min="11011" max="11011" width="11.33203125" style="76" customWidth="1"/>
    <col min="11012" max="11012" width="12" style="76" customWidth="1"/>
    <col min="11013" max="11013" width="11.1640625" style="76" customWidth="1"/>
    <col min="11014" max="11014" width="2" style="76" customWidth="1"/>
    <col min="11015" max="11254" width="9.33203125" style="76"/>
    <col min="11255" max="11255" width="2" style="76" customWidth="1"/>
    <col min="11256" max="11258" width="9.33203125" style="76"/>
    <col min="11259" max="11259" width="33" style="76" customWidth="1"/>
    <col min="11260" max="11260" width="14.33203125" style="76" customWidth="1"/>
    <col min="11261" max="11261" width="14" style="76" customWidth="1"/>
    <col min="11262" max="11266" width="9.33203125" style="76"/>
    <col min="11267" max="11267" width="11.33203125" style="76" customWidth="1"/>
    <col min="11268" max="11268" width="12" style="76" customWidth="1"/>
    <col min="11269" max="11269" width="11.1640625" style="76" customWidth="1"/>
    <col min="11270" max="11270" width="2" style="76" customWidth="1"/>
    <col min="11271" max="11510" width="9.33203125" style="76"/>
    <col min="11511" max="11511" width="2" style="76" customWidth="1"/>
    <col min="11512" max="11514" width="9.33203125" style="76"/>
    <col min="11515" max="11515" width="33" style="76" customWidth="1"/>
    <col min="11516" max="11516" width="14.33203125" style="76" customWidth="1"/>
    <col min="11517" max="11517" width="14" style="76" customWidth="1"/>
    <col min="11518" max="11522" width="9.33203125" style="76"/>
    <col min="11523" max="11523" width="11.33203125" style="76" customWidth="1"/>
    <col min="11524" max="11524" width="12" style="76" customWidth="1"/>
    <col min="11525" max="11525" width="11.1640625" style="76" customWidth="1"/>
    <col min="11526" max="11526" width="2" style="76" customWidth="1"/>
    <col min="11527" max="11766" width="9.33203125" style="76"/>
    <col min="11767" max="11767" width="2" style="76" customWidth="1"/>
    <col min="11768" max="11770" width="9.33203125" style="76"/>
    <col min="11771" max="11771" width="33" style="76" customWidth="1"/>
    <col min="11772" max="11772" width="14.33203125" style="76" customWidth="1"/>
    <col min="11773" max="11773" width="14" style="76" customWidth="1"/>
    <col min="11774" max="11778" width="9.33203125" style="76"/>
    <col min="11779" max="11779" width="11.33203125" style="76" customWidth="1"/>
    <col min="11780" max="11780" width="12" style="76" customWidth="1"/>
    <col min="11781" max="11781" width="11.1640625" style="76" customWidth="1"/>
    <col min="11782" max="11782" width="2" style="76" customWidth="1"/>
    <col min="11783" max="12022" width="9.33203125" style="76"/>
    <col min="12023" max="12023" width="2" style="76" customWidth="1"/>
    <col min="12024" max="12026" width="9.33203125" style="76"/>
    <col min="12027" max="12027" width="33" style="76" customWidth="1"/>
    <col min="12028" max="12028" width="14.33203125" style="76" customWidth="1"/>
    <col min="12029" max="12029" width="14" style="76" customWidth="1"/>
    <col min="12030" max="12034" width="9.33203125" style="76"/>
    <col min="12035" max="12035" width="11.33203125" style="76" customWidth="1"/>
    <col min="12036" max="12036" width="12" style="76" customWidth="1"/>
    <col min="12037" max="12037" width="11.1640625" style="76" customWidth="1"/>
    <col min="12038" max="12038" width="2" style="76" customWidth="1"/>
    <col min="12039" max="12278" width="9.33203125" style="76"/>
    <col min="12279" max="12279" width="2" style="76" customWidth="1"/>
    <col min="12280" max="12282" width="9.33203125" style="76"/>
    <col min="12283" max="12283" width="33" style="76" customWidth="1"/>
    <col min="12284" max="12284" width="14.33203125" style="76" customWidth="1"/>
    <col min="12285" max="12285" width="14" style="76" customWidth="1"/>
    <col min="12286" max="12290" width="9.33203125" style="76"/>
    <col min="12291" max="12291" width="11.33203125" style="76" customWidth="1"/>
    <col min="12292" max="12292" width="12" style="76" customWidth="1"/>
    <col min="12293" max="12293" width="11.1640625" style="76" customWidth="1"/>
    <col min="12294" max="12294" width="2" style="76" customWidth="1"/>
    <col min="12295" max="12534" width="9.33203125" style="76"/>
    <col min="12535" max="12535" width="2" style="76" customWidth="1"/>
    <col min="12536" max="12538" width="9.33203125" style="76"/>
    <col min="12539" max="12539" width="33" style="76" customWidth="1"/>
    <col min="12540" max="12540" width="14.33203125" style="76" customWidth="1"/>
    <col min="12541" max="12541" width="14" style="76" customWidth="1"/>
    <col min="12542" max="12546" width="9.33203125" style="76"/>
    <col min="12547" max="12547" width="11.33203125" style="76" customWidth="1"/>
    <col min="12548" max="12548" width="12" style="76" customWidth="1"/>
    <col min="12549" max="12549" width="11.1640625" style="76" customWidth="1"/>
    <col min="12550" max="12550" width="2" style="76" customWidth="1"/>
    <col min="12551" max="12790" width="9.33203125" style="76"/>
    <col min="12791" max="12791" width="2" style="76" customWidth="1"/>
    <col min="12792" max="12794" width="9.33203125" style="76"/>
    <col min="12795" max="12795" width="33" style="76" customWidth="1"/>
    <col min="12796" max="12796" width="14.33203125" style="76" customWidth="1"/>
    <col min="12797" max="12797" width="14" style="76" customWidth="1"/>
    <col min="12798" max="12802" width="9.33203125" style="76"/>
    <col min="12803" max="12803" width="11.33203125" style="76" customWidth="1"/>
    <col min="12804" max="12804" width="12" style="76" customWidth="1"/>
    <col min="12805" max="12805" width="11.1640625" style="76" customWidth="1"/>
    <col min="12806" max="12806" width="2" style="76" customWidth="1"/>
    <col min="12807" max="13046" width="9.33203125" style="76"/>
    <col min="13047" max="13047" width="2" style="76" customWidth="1"/>
    <col min="13048" max="13050" width="9.33203125" style="76"/>
    <col min="13051" max="13051" width="33" style="76" customWidth="1"/>
    <col min="13052" max="13052" width="14.33203125" style="76" customWidth="1"/>
    <col min="13053" max="13053" width="14" style="76" customWidth="1"/>
    <col min="13054" max="13058" width="9.33203125" style="76"/>
    <col min="13059" max="13059" width="11.33203125" style="76" customWidth="1"/>
    <col min="13060" max="13060" width="12" style="76" customWidth="1"/>
    <col min="13061" max="13061" width="11.1640625" style="76" customWidth="1"/>
    <col min="13062" max="13062" width="2" style="76" customWidth="1"/>
    <col min="13063" max="13302" width="9.33203125" style="76"/>
    <col min="13303" max="13303" width="2" style="76" customWidth="1"/>
    <col min="13304" max="13306" width="9.33203125" style="76"/>
    <col min="13307" max="13307" width="33" style="76" customWidth="1"/>
    <col min="13308" max="13308" width="14.33203125" style="76" customWidth="1"/>
    <col min="13309" max="13309" width="14" style="76" customWidth="1"/>
    <col min="13310" max="13314" width="9.33203125" style="76"/>
    <col min="13315" max="13315" width="11.33203125" style="76" customWidth="1"/>
    <col min="13316" max="13316" width="12" style="76" customWidth="1"/>
    <col min="13317" max="13317" width="11.1640625" style="76" customWidth="1"/>
    <col min="13318" max="13318" width="2" style="76" customWidth="1"/>
    <col min="13319" max="13558" width="9.33203125" style="76"/>
    <col min="13559" max="13559" width="2" style="76" customWidth="1"/>
    <col min="13560" max="13562" width="9.33203125" style="76"/>
    <col min="13563" max="13563" width="33" style="76" customWidth="1"/>
    <col min="13564" max="13564" width="14.33203125" style="76" customWidth="1"/>
    <col min="13565" max="13565" width="14" style="76" customWidth="1"/>
    <col min="13566" max="13570" width="9.33203125" style="76"/>
    <col min="13571" max="13571" width="11.33203125" style="76" customWidth="1"/>
    <col min="13572" max="13572" width="12" style="76" customWidth="1"/>
    <col min="13573" max="13573" width="11.1640625" style="76" customWidth="1"/>
    <col min="13574" max="13574" width="2" style="76" customWidth="1"/>
    <col min="13575" max="13814" width="9.33203125" style="76"/>
    <col min="13815" max="13815" width="2" style="76" customWidth="1"/>
    <col min="13816" max="13818" width="9.33203125" style="76"/>
    <col min="13819" max="13819" width="33" style="76" customWidth="1"/>
    <col min="13820" max="13820" width="14.33203125" style="76" customWidth="1"/>
    <col min="13821" max="13821" width="14" style="76" customWidth="1"/>
    <col min="13822" max="13826" width="9.33203125" style="76"/>
    <col min="13827" max="13827" width="11.33203125" style="76" customWidth="1"/>
    <col min="13828" max="13828" width="12" style="76" customWidth="1"/>
    <col min="13829" max="13829" width="11.1640625" style="76" customWidth="1"/>
    <col min="13830" max="13830" width="2" style="76" customWidth="1"/>
    <col min="13831" max="14070" width="9.33203125" style="76"/>
    <col min="14071" max="14071" width="2" style="76" customWidth="1"/>
    <col min="14072" max="14074" width="9.33203125" style="76"/>
    <col min="14075" max="14075" width="33" style="76" customWidth="1"/>
    <col min="14076" max="14076" width="14.33203125" style="76" customWidth="1"/>
    <col min="14077" max="14077" width="14" style="76" customWidth="1"/>
    <col min="14078" max="14082" width="9.33203125" style="76"/>
    <col min="14083" max="14083" width="11.33203125" style="76" customWidth="1"/>
    <col min="14084" max="14084" width="12" style="76" customWidth="1"/>
    <col min="14085" max="14085" width="11.1640625" style="76" customWidth="1"/>
    <col min="14086" max="14086" width="2" style="76" customWidth="1"/>
    <col min="14087" max="14326" width="9.33203125" style="76"/>
    <col min="14327" max="14327" width="2" style="76" customWidth="1"/>
    <col min="14328" max="14330" width="9.33203125" style="76"/>
    <col min="14331" max="14331" width="33" style="76" customWidth="1"/>
    <col min="14332" max="14332" width="14.33203125" style="76" customWidth="1"/>
    <col min="14333" max="14333" width="14" style="76" customWidth="1"/>
    <col min="14334" max="14338" width="9.33203125" style="76"/>
    <col min="14339" max="14339" width="11.33203125" style="76" customWidth="1"/>
    <col min="14340" max="14340" width="12" style="76" customWidth="1"/>
    <col min="14341" max="14341" width="11.1640625" style="76" customWidth="1"/>
    <col min="14342" max="14342" width="2" style="76" customWidth="1"/>
    <col min="14343" max="14582" width="9.33203125" style="76"/>
    <col min="14583" max="14583" width="2" style="76" customWidth="1"/>
    <col min="14584" max="14586" width="9.33203125" style="76"/>
    <col min="14587" max="14587" width="33" style="76" customWidth="1"/>
    <col min="14588" max="14588" width="14.33203125" style="76" customWidth="1"/>
    <col min="14589" max="14589" width="14" style="76" customWidth="1"/>
    <col min="14590" max="14594" width="9.33203125" style="76"/>
    <col min="14595" max="14595" width="11.33203125" style="76" customWidth="1"/>
    <col min="14596" max="14596" width="12" style="76" customWidth="1"/>
    <col min="14597" max="14597" width="11.1640625" style="76" customWidth="1"/>
    <col min="14598" max="14598" width="2" style="76" customWidth="1"/>
    <col min="14599" max="14838" width="9.33203125" style="76"/>
    <col min="14839" max="14839" width="2" style="76" customWidth="1"/>
    <col min="14840" max="14842" width="9.33203125" style="76"/>
    <col min="14843" max="14843" width="33" style="76" customWidth="1"/>
    <col min="14844" max="14844" width="14.33203125" style="76" customWidth="1"/>
    <col min="14845" max="14845" width="14" style="76" customWidth="1"/>
    <col min="14846" max="14850" width="9.33203125" style="76"/>
    <col min="14851" max="14851" width="11.33203125" style="76" customWidth="1"/>
    <col min="14852" max="14852" width="12" style="76" customWidth="1"/>
    <col min="14853" max="14853" width="11.1640625" style="76" customWidth="1"/>
    <col min="14854" max="14854" width="2" style="76" customWidth="1"/>
    <col min="14855" max="15094" width="9.33203125" style="76"/>
    <col min="15095" max="15095" width="2" style="76" customWidth="1"/>
    <col min="15096" max="15098" width="9.33203125" style="76"/>
    <col min="15099" max="15099" width="33" style="76" customWidth="1"/>
    <col min="15100" max="15100" width="14.33203125" style="76" customWidth="1"/>
    <col min="15101" max="15101" width="14" style="76" customWidth="1"/>
    <col min="15102" max="15106" width="9.33203125" style="76"/>
    <col min="15107" max="15107" width="11.33203125" style="76" customWidth="1"/>
    <col min="15108" max="15108" width="12" style="76" customWidth="1"/>
    <col min="15109" max="15109" width="11.1640625" style="76" customWidth="1"/>
    <col min="15110" max="15110" width="2" style="76" customWidth="1"/>
    <col min="15111" max="15350" width="9.33203125" style="76"/>
    <col min="15351" max="15351" width="2" style="76" customWidth="1"/>
    <col min="15352" max="15354" width="9.33203125" style="76"/>
    <col min="15355" max="15355" width="33" style="76" customWidth="1"/>
    <col min="15356" max="15356" width="14.33203125" style="76" customWidth="1"/>
    <col min="15357" max="15357" width="14" style="76" customWidth="1"/>
    <col min="15358" max="15362" width="9.33203125" style="76"/>
    <col min="15363" max="15363" width="11.33203125" style="76" customWidth="1"/>
    <col min="15364" max="15364" width="12" style="76" customWidth="1"/>
    <col min="15365" max="15365" width="11.1640625" style="76" customWidth="1"/>
    <col min="15366" max="15366" width="2" style="76" customWidth="1"/>
    <col min="15367" max="15606" width="9.33203125" style="76"/>
    <col min="15607" max="15607" width="2" style="76" customWidth="1"/>
    <col min="15608" max="15610" width="9.33203125" style="76"/>
    <col min="15611" max="15611" width="33" style="76" customWidth="1"/>
    <col min="15612" max="15612" width="14.33203125" style="76" customWidth="1"/>
    <col min="15613" max="15613" width="14" style="76" customWidth="1"/>
    <col min="15614" max="15618" width="9.33203125" style="76"/>
    <col min="15619" max="15619" width="11.33203125" style="76" customWidth="1"/>
    <col min="15620" max="15620" width="12" style="76" customWidth="1"/>
    <col min="15621" max="15621" width="11.1640625" style="76" customWidth="1"/>
    <col min="15622" max="15622" width="2" style="76" customWidth="1"/>
    <col min="15623" max="15862" width="9.33203125" style="76"/>
    <col min="15863" max="15863" width="2" style="76" customWidth="1"/>
    <col min="15864" max="15866" width="9.33203125" style="76"/>
    <col min="15867" max="15867" width="33" style="76" customWidth="1"/>
    <col min="15868" max="15868" width="14.33203125" style="76" customWidth="1"/>
    <col min="15869" max="15869" width="14" style="76" customWidth="1"/>
    <col min="15870" max="15874" width="9.33203125" style="76"/>
    <col min="15875" max="15875" width="11.33203125" style="76" customWidth="1"/>
    <col min="15876" max="15876" width="12" style="76" customWidth="1"/>
    <col min="15877" max="15877" width="11.1640625" style="76" customWidth="1"/>
    <col min="15878" max="15878" width="2" style="76" customWidth="1"/>
    <col min="15879" max="16118" width="9.33203125" style="76"/>
    <col min="16119" max="16119" width="2" style="76" customWidth="1"/>
    <col min="16120" max="16122" width="9.33203125" style="76"/>
    <col min="16123" max="16123" width="33" style="76" customWidth="1"/>
    <col min="16124" max="16124" width="14.33203125" style="76" customWidth="1"/>
    <col min="16125" max="16125" width="14" style="76" customWidth="1"/>
    <col min="16126" max="16130" width="9.33203125" style="76"/>
    <col min="16131" max="16131" width="11.33203125" style="76" customWidth="1"/>
    <col min="16132" max="16132" width="12" style="76" customWidth="1"/>
    <col min="16133" max="16133" width="11.1640625" style="76" customWidth="1"/>
    <col min="16134" max="16134" width="2" style="76" customWidth="1"/>
    <col min="16135" max="16384" width="9.33203125" style="76"/>
  </cols>
  <sheetData>
    <row r="1" spans="1:6" hidden="1"/>
    <row r="2" spans="1:6" s="271" customFormat="1" ht="12" hidden="1">
      <c r="A2" s="270"/>
      <c r="B2" s="480"/>
      <c r="C2" s="480"/>
      <c r="D2" s="480"/>
      <c r="E2" s="480"/>
      <c r="F2" s="270"/>
    </row>
    <row r="3" spans="1:6" s="271" customFormat="1" ht="12" hidden="1">
      <c r="A3" s="272"/>
      <c r="F3" s="270"/>
    </row>
    <row r="4" spans="1:6" ht="72" customHeight="1" thickBot="1">
      <c r="A4" s="102"/>
      <c r="B4" s="102"/>
      <c r="C4" s="102"/>
      <c r="D4" s="102"/>
      <c r="E4" s="273"/>
      <c r="F4" s="102"/>
    </row>
    <row r="5" spans="1:6" ht="30.75" customHeight="1" thickBot="1">
      <c r="A5" s="102"/>
      <c r="B5" s="481" t="s">
        <v>399</v>
      </c>
      <c r="C5" s="482"/>
      <c r="D5" s="482"/>
      <c r="E5" s="483"/>
      <c r="F5" s="102"/>
    </row>
    <row r="6" spans="1:6">
      <c r="A6" s="102"/>
      <c r="B6" s="329"/>
      <c r="C6" s="328"/>
      <c r="D6" s="328"/>
      <c r="E6" s="330"/>
      <c r="F6" s="102"/>
    </row>
    <row r="7" spans="1:6" ht="16.5">
      <c r="A7" s="102"/>
      <c r="B7" s="331"/>
      <c r="C7" s="332"/>
      <c r="D7" s="332"/>
      <c r="E7" s="333"/>
      <c r="F7" s="102"/>
    </row>
    <row r="8" spans="1:6" ht="28.5" customHeight="1">
      <c r="A8" s="102"/>
      <c r="B8" s="343" t="s">
        <v>400</v>
      </c>
      <c r="C8" s="484" t="s">
        <v>401</v>
      </c>
      <c r="D8" s="484"/>
      <c r="E8" s="344">
        <f>SUM(E9:E12)</f>
        <v>6.0700000000000004E-2</v>
      </c>
      <c r="F8" s="102"/>
    </row>
    <row r="9" spans="1:6" ht="16.5">
      <c r="A9" s="102"/>
      <c r="B9" s="334" t="s">
        <v>297</v>
      </c>
      <c r="C9" s="332" t="s">
        <v>402</v>
      </c>
      <c r="D9" s="332"/>
      <c r="E9" s="335">
        <v>3.6700000000000003E-2</v>
      </c>
      <c r="F9" s="102"/>
    </row>
    <row r="10" spans="1:6" ht="16.5">
      <c r="A10" s="102"/>
      <c r="B10" s="334" t="s">
        <v>403</v>
      </c>
      <c r="C10" s="332" t="s">
        <v>404</v>
      </c>
      <c r="D10" s="332"/>
      <c r="E10" s="335">
        <v>1.1000000000000001E-3</v>
      </c>
      <c r="F10" s="102"/>
    </row>
    <row r="11" spans="1:6" ht="16.5">
      <c r="A11" s="102"/>
      <c r="B11" s="334" t="s">
        <v>405</v>
      </c>
      <c r="C11" s="332" t="s">
        <v>406</v>
      </c>
      <c r="D11" s="332"/>
      <c r="E11" s="335">
        <v>5.5999999999999999E-3</v>
      </c>
      <c r="F11" s="102"/>
    </row>
    <row r="12" spans="1:6" ht="16.5">
      <c r="A12" s="102"/>
      <c r="B12" s="334" t="s">
        <v>407</v>
      </c>
      <c r="C12" s="332" t="s">
        <v>408</v>
      </c>
      <c r="D12" s="332"/>
      <c r="E12" s="335">
        <v>1.7299999999999999E-2</v>
      </c>
      <c r="F12" s="102"/>
    </row>
    <row r="13" spans="1:6" ht="16.5">
      <c r="A13" s="102"/>
      <c r="B13" s="334"/>
      <c r="C13" s="332"/>
      <c r="D13" s="332"/>
      <c r="E13" s="335"/>
      <c r="F13" s="102"/>
    </row>
    <row r="14" spans="1:6" ht="14.25">
      <c r="A14" s="102"/>
      <c r="B14" s="343" t="s">
        <v>409</v>
      </c>
      <c r="C14" s="484" t="s">
        <v>368</v>
      </c>
      <c r="D14" s="484"/>
      <c r="E14" s="344">
        <f>SUM(E15:E18)</f>
        <v>0.1115</v>
      </c>
      <c r="F14" s="102"/>
    </row>
    <row r="15" spans="1:6" ht="16.5">
      <c r="A15" s="102"/>
      <c r="B15" s="334" t="s">
        <v>410</v>
      </c>
      <c r="C15" s="332" t="s">
        <v>411</v>
      </c>
      <c r="D15" s="332"/>
      <c r="E15" s="335">
        <v>6.4999999999999997E-3</v>
      </c>
      <c r="F15" s="102"/>
    </row>
    <row r="16" spans="1:6" ht="16.5">
      <c r="A16" s="102"/>
      <c r="B16" s="334" t="s">
        <v>412</v>
      </c>
      <c r="C16" s="332" t="s">
        <v>413</v>
      </c>
      <c r="D16" s="332"/>
      <c r="E16" s="335">
        <v>0.03</v>
      </c>
      <c r="F16" s="102"/>
    </row>
    <row r="17" spans="1:6" ht="16.5">
      <c r="A17" s="102"/>
      <c r="B17" s="334" t="s">
        <v>414</v>
      </c>
      <c r="C17" s="332" t="s">
        <v>415</v>
      </c>
      <c r="D17" s="332"/>
      <c r="E17" s="345">
        <v>0.03</v>
      </c>
      <c r="F17" s="102"/>
    </row>
    <row r="18" spans="1:6" ht="16.5">
      <c r="A18" s="102"/>
      <c r="B18" s="334" t="s">
        <v>416</v>
      </c>
      <c r="C18" s="332" t="s">
        <v>417</v>
      </c>
      <c r="D18" s="332"/>
      <c r="E18" s="335">
        <v>4.4999999999999998E-2</v>
      </c>
      <c r="F18" s="102"/>
    </row>
    <row r="19" spans="1:6" ht="16.5">
      <c r="A19" s="102"/>
      <c r="B19" s="334"/>
      <c r="C19" s="332"/>
      <c r="D19" s="332"/>
      <c r="E19" s="336"/>
      <c r="F19" s="102"/>
    </row>
    <row r="20" spans="1:6" ht="14.25">
      <c r="A20" s="102"/>
      <c r="B20" s="343" t="s">
        <v>418</v>
      </c>
      <c r="C20" s="484" t="s">
        <v>367</v>
      </c>
      <c r="D20" s="484"/>
      <c r="E20" s="344">
        <f>E21</f>
        <v>7.2999999999999995E-2</v>
      </c>
      <c r="F20" s="102"/>
    </row>
    <row r="21" spans="1:6" ht="16.5">
      <c r="A21" s="102"/>
      <c r="B21" s="334" t="s">
        <v>230</v>
      </c>
      <c r="C21" s="332" t="s">
        <v>419</v>
      </c>
      <c r="D21" s="332"/>
      <c r="E21" s="335">
        <v>7.2999999999999995E-2</v>
      </c>
      <c r="F21" s="102"/>
    </row>
    <row r="22" spans="1:6" ht="16.5">
      <c r="A22" s="102"/>
      <c r="B22" s="334"/>
      <c r="C22" s="332"/>
      <c r="D22" s="332"/>
      <c r="E22" s="336"/>
      <c r="F22" s="102"/>
    </row>
    <row r="23" spans="1:6" ht="14.25">
      <c r="A23" s="102"/>
      <c r="B23" s="346" t="s">
        <v>420</v>
      </c>
      <c r="C23" s="476" t="s">
        <v>421</v>
      </c>
      <c r="D23" s="476"/>
      <c r="E23" s="347">
        <f>TRUNC(((((1+E9+E10+E11)*(1+E12)*(1+E21))/(1-E14))-1),4)</f>
        <v>0.28179999999999999</v>
      </c>
      <c r="F23" s="102"/>
    </row>
    <row r="24" spans="1:6" ht="16.5">
      <c r="A24" s="102"/>
      <c r="B24" s="331"/>
      <c r="C24" s="332"/>
      <c r="D24" s="332"/>
      <c r="E24" s="333"/>
      <c r="F24" s="102"/>
    </row>
    <row r="25" spans="1:6" ht="16.5">
      <c r="A25" s="102"/>
      <c r="B25" s="477" t="s">
        <v>422</v>
      </c>
      <c r="C25" s="478"/>
      <c r="D25" s="478"/>
      <c r="E25" s="479"/>
      <c r="F25" s="102"/>
    </row>
    <row r="26" spans="1:6" ht="16.5">
      <c r="A26" s="102"/>
      <c r="B26" s="331"/>
      <c r="C26" s="332"/>
      <c r="D26" s="332"/>
      <c r="E26" s="333"/>
      <c r="F26" s="102"/>
    </row>
    <row r="27" spans="1:6" ht="16.5">
      <c r="A27" s="102"/>
      <c r="B27" s="331"/>
      <c r="C27" s="328"/>
      <c r="D27" s="332"/>
      <c r="E27" s="333"/>
      <c r="F27" s="102"/>
    </row>
    <row r="28" spans="1:6" ht="16.5">
      <c r="A28" s="102"/>
      <c r="B28" s="331"/>
      <c r="C28" s="332"/>
      <c r="D28" s="332"/>
      <c r="E28" s="333"/>
      <c r="F28" s="102"/>
    </row>
    <row r="29" spans="1:6" ht="16.5" customHeight="1">
      <c r="A29" s="102"/>
      <c r="B29" s="331" t="s">
        <v>423</v>
      </c>
      <c r="C29" s="332"/>
      <c r="D29" s="332"/>
      <c r="E29" s="333"/>
      <c r="F29" s="102"/>
    </row>
    <row r="30" spans="1:6" ht="16.5">
      <c r="A30" s="102"/>
      <c r="B30" s="337" t="s">
        <v>424</v>
      </c>
      <c r="C30" s="332"/>
      <c r="D30" s="332"/>
      <c r="E30" s="333"/>
      <c r="F30" s="102"/>
    </row>
    <row r="31" spans="1:6" ht="16.5">
      <c r="A31" s="102"/>
      <c r="B31" s="337" t="s">
        <v>425</v>
      </c>
      <c r="C31" s="332"/>
      <c r="D31" s="332"/>
      <c r="E31" s="333"/>
      <c r="F31" s="102"/>
    </row>
    <row r="32" spans="1:6" ht="16.5">
      <c r="A32" s="102"/>
      <c r="B32" s="337" t="s">
        <v>426</v>
      </c>
      <c r="C32" s="332"/>
      <c r="D32" s="332"/>
      <c r="E32" s="333"/>
      <c r="F32" s="102"/>
    </row>
    <row r="33" spans="1:6" ht="16.5">
      <c r="A33" s="102"/>
      <c r="B33" s="337" t="s">
        <v>427</v>
      </c>
      <c r="C33" s="332"/>
      <c r="D33" s="332"/>
      <c r="E33" s="333"/>
      <c r="F33" s="102"/>
    </row>
    <row r="34" spans="1:6" ht="16.5">
      <c r="A34" s="102"/>
      <c r="B34" s="337" t="s">
        <v>428</v>
      </c>
      <c r="C34" s="338"/>
      <c r="D34" s="338"/>
      <c r="E34" s="339"/>
      <c r="F34" s="102"/>
    </row>
    <row r="35" spans="1:6" ht="16.5">
      <c r="A35" s="102"/>
      <c r="B35" s="337" t="s">
        <v>429</v>
      </c>
      <c r="C35" s="328"/>
      <c r="D35" s="328"/>
      <c r="E35" s="330"/>
      <c r="F35" s="102"/>
    </row>
    <row r="36" spans="1:6" ht="13.5" thickBot="1">
      <c r="A36" s="102"/>
      <c r="B36" s="340"/>
      <c r="C36" s="341"/>
      <c r="D36" s="341"/>
      <c r="E36" s="342"/>
      <c r="F36" s="102"/>
    </row>
    <row r="37" spans="1:6" ht="13.5" thickBot="1">
      <c r="A37" s="102"/>
      <c r="B37" s="340"/>
      <c r="C37" s="341"/>
      <c r="D37" s="341"/>
      <c r="E37" s="342"/>
      <c r="F37" s="102"/>
    </row>
    <row r="38" spans="1:6" ht="16.5">
      <c r="A38" s="102"/>
      <c r="B38" s="102"/>
      <c r="C38" s="102"/>
      <c r="D38" s="102"/>
      <c r="E38" s="274"/>
      <c r="F38" s="102"/>
    </row>
    <row r="39" spans="1:6">
      <c r="A39" s="102"/>
      <c r="B39" s="102"/>
      <c r="C39" s="102"/>
      <c r="D39" s="102"/>
      <c r="E39" s="324"/>
      <c r="F39" s="102"/>
    </row>
    <row r="40" spans="1:6">
      <c r="A40" s="102"/>
      <c r="B40" s="276"/>
      <c r="C40" s="276"/>
      <c r="D40" s="276"/>
      <c r="E40" s="277"/>
      <c r="F40" s="278"/>
    </row>
    <row r="41" spans="1:6">
      <c r="A41" s="102"/>
      <c r="B41" s="102"/>
      <c r="C41" s="279" t="s">
        <v>369</v>
      </c>
      <c r="D41" s="280"/>
      <c r="E41" s="280" t="s">
        <v>370</v>
      </c>
      <c r="F41" s="278"/>
    </row>
    <row r="42" spans="1:6">
      <c r="A42" s="102"/>
      <c r="B42" s="281" t="s">
        <v>371</v>
      </c>
      <c r="C42" s="282" t="s">
        <v>376</v>
      </c>
      <c r="D42" s="282"/>
      <c r="E42" s="283" t="s">
        <v>430</v>
      </c>
      <c r="F42" s="278"/>
    </row>
    <row r="43" spans="1:6" hidden="1">
      <c r="A43" s="102"/>
      <c r="B43" s="281"/>
      <c r="C43" s="284"/>
      <c r="D43" s="284"/>
      <c r="E43" s="285"/>
      <c r="F43" s="278"/>
    </row>
    <row r="44" spans="1:6">
      <c r="A44" s="102"/>
      <c r="B44" s="286"/>
      <c r="C44" s="286"/>
      <c r="D44" s="286"/>
      <c r="E44" s="286" t="s">
        <v>372</v>
      </c>
      <c r="F44" s="278"/>
    </row>
    <row r="45" spans="1:6">
      <c r="A45" s="102"/>
      <c r="B45" s="281" t="s">
        <v>373</v>
      </c>
      <c r="C45" s="283" t="s">
        <v>374</v>
      </c>
      <c r="D45" s="283"/>
      <c r="E45" s="283" t="s">
        <v>378</v>
      </c>
      <c r="F45" s="278"/>
    </row>
    <row r="46" spans="1:6">
      <c r="A46" s="102"/>
      <c r="B46" s="281" t="s">
        <v>375</v>
      </c>
      <c r="C46" s="287">
        <f ca="1">TODAY()</f>
        <v>43292</v>
      </c>
      <c r="D46" s="287"/>
      <c r="E46" s="286"/>
      <c r="F46" s="278"/>
    </row>
    <row r="47" spans="1:6">
      <c r="A47" s="102"/>
      <c r="B47" s="276"/>
      <c r="C47" s="276"/>
      <c r="D47" s="276"/>
      <c r="E47" s="277"/>
      <c r="F47" s="270"/>
    </row>
    <row r="48" spans="1:6">
      <c r="E48" s="288"/>
    </row>
  </sheetData>
  <mergeCells count="7">
    <mergeCell ref="C23:D23"/>
    <mergeCell ref="B25:E25"/>
    <mergeCell ref="B2:E2"/>
    <mergeCell ref="B5:E5"/>
    <mergeCell ref="C8:D8"/>
    <mergeCell ref="C14:D14"/>
    <mergeCell ref="C20:D20"/>
  </mergeCells>
  <dataValidations count="7">
    <dataValidation type="decimal" errorStyle="warning" allowBlank="1" showInputMessage="1" showErrorMessage="1" errorTitle="LIMITE EXTRAPOLADO!" error="Taxa de BDI fora dos limites estipulados pelo TCU. Apresentar relatório técnico circunstanciado, justificando os percentuais adotados, assinado pelo responsável pelo orçamento." sqref="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formula1>0.59</formula1>
      <formula2>1.39</formula2>
    </dataValidation>
    <dataValidation type="decimal" errorStyle="warning" allowBlank="1" showInputMessage="1" showErrorMessage="1" errorTitle="LIMITE EXTRAPOLADO!" error="Taxa de BDI fora dos limites estipulados pelo TCU. Apresentar relatório técnico circunstanciado, justificando os percentuais adotados, assinado pelo responsável pelo orçamento." sqref="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formula1>0.8</formula1>
      <formula2>1</formula2>
    </dataValidation>
    <dataValidation type="decimal" errorStyle="warning" allowBlank="1" showInputMessage="1" showErrorMessage="1" errorTitle="LIMITE EXTRAPOLADO!" error="Taxa de BDI fora dos limites estipulados pelo TCU. Apresentar relatório técnico circunstanciado, justificando os percentuais adotados, assinado pelo responsável pelo orçamento." sqref="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formula1>3</formula1>
      <formula2>5.5</formula2>
    </dataValidation>
    <dataValidation type="decimal" errorStyle="warning" allowBlank="1" showInputMessage="1" showErrorMessage="1" errorTitle="LIMITE EXTRAPOLADO!" error="Taxa de BDI fora dos limites estipulados pelo TCU. Apresentar relatório técnico circunstanciado, justificando os percentuais adotados, assinado pelo responsável pelo orçamento." sqref="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formula1>0.97</formula1>
      <formula2>1.27</formula2>
    </dataValidation>
    <dataValidation type="decimal" allowBlank="1" showInputMessage="1" showErrorMessage="1" sqref="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formula1>0</formula1>
      <formula2>0.05</formula2>
    </dataValidation>
    <dataValidation type="decimal" allowBlank="1" showInputMessage="1" showErrorMessage="1" sqref="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formula1>0</formula1>
      <formula2>1</formula2>
    </dataValidation>
    <dataValidation type="decimal" errorStyle="warning" allowBlank="1" showInputMessage="1" showErrorMessage="1" errorTitle="LIMITE EXTRAPOLADO!" error="Taxa de BDI fora dos limites estipulados pelo TCU. Apresentar relatório técnico circunstanciado, justificando os percentuais adotados, assinado pelo responsável pelo orçamento." sqref="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formula1>6.16</formula1>
      <formula2>8.96</formula2>
    </dataValidation>
  </dataValidations>
  <pageMargins left="0.51181102362204722" right="0.51181102362204722" top="1.7716535433070868" bottom="0.78740157480314965"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8"/>
  <sheetViews>
    <sheetView view="pageBreakPreview" topLeftCell="A7" zoomScale="80" zoomScaleNormal="100" zoomScaleSheetLayoutView="80" workbookViewId="0"/>
  </sheetViews>
  <sheetFormatPr defaultRowHeight="12.75"/>
  <cols>
    <col min="1" max="1" width="19.5" style="76" customWidth="1"/>
    <col min="2" max="2" width="12.1640625" style="76" customWidth="1"/>
    <col min="3" max="3" width="21.5" style="76" customWidth="1"/>
    <col min="4" max="4" width="11.33203125" style="76" bestFit="1" customWidth="1"/>
    <col min="5" max="5" width="10.83203125" style="76" bestFit="1" customWidth="1"/>
    <col min="6" max="6" width="18.83203125" style="76" bestFit="1" customWidth="1"/>
    <col min="7" max="7" width="19" style="76" customWidth="1"/>
    <col min="8" max="8" width="36.5" style="76" bestFit="1" customWidth="1"/>
    <col min="9" max="9" width="10.83203125" style="76" bestFit="1" customWidth="1"/>
    <col min="10" max="256" width="9.33203125" style="76"/>
    <col min="257" max="257" width="19.5" style="76" customWidth="1"/>
    <col min="258" max="258" width="12.1640625" style="76" customWidth="1"/>
    <col min="259" max="259" width="21.5" style="76" customWidth="1"/>
    <col min="260" max="260" width="11.33203125" style="76" bestFit="1" customWidth="1"/>
    <col min="261" max="261" width="10.83203125" style="76" bestFit="1" customWidth="1"/>
    <col min="262" max="262" width="18.83203125" style="76" bestFit="1" customWidth="1"/>
    <col min="263" max="263" width="19" style="76" customWidth="1"/>
    <col min="264" max="264" width="36.5" style="76" bestFit="1" customWidth="1"/>
    <col min="265" max="265" width="10.83203125" style="76" bestFit="1" customWidth="1"/>
    <col min="266" max="512" width="9.33203125" style="76"/>
    <col min="513" max="513" width="19.5" style="76" customWidth="1"/>
    <col min="514" max="514" width="12.1640625" style="76" customWidth="1"/>
    <col min="515" max="515" width="21.5" style="76" customWidth="1"/>
    <col min="516" max="516" width="11.33203125" style="76" bestFit="1" customWidth="1"/>
    <col min="517" max="517" width="10.83203125" style="76" bestFit="1" customWidth="1"/>
    <col min="518" max="518" width="18.83203125" style="76" bestFit="1" customWidth="1"/>
    <col min="519" max="519" width="19" style="76" customWidth="1"/>
    <col min="520" max="520" width="36.5" style="76" bestFit="1" customWidth="1"/>
    <col min="521" max="521" width="10.83203125" style="76" bestFit="1" customWidth="1"/>
    <col min="522" max="768" width="9.33203125" style="76"/>
    <col min="769" max="769" width="19.5" style="76" customWidth="1"/>
    <col min="770" max="770" width="12.1640625" style="76" customWidth="1"/>
    <col min="771" max="771" width="21.5" style="76" customWidth="1"/>
    <col min="772" max="772" width="11.33203125" style="76" bestFit="1" customWidth="1"/>
    <col min="773" max="773" width="10.83203125" style="76" bestFit="1" customWidth="1"/>
    <col min="774" max="774" width="18.83203125" style="76" bestFit="1" customWidth="1"/>
    <col min="775" max="775" width="19" style="76" customWidth="1"/>
    <col min="776" max="776" width="36.5" style="76" bestFit="1" customWidth="1"/>
    <col min="777" max="777" width="10.83203125" style="76" bestFit="1" customWidth="1"/>
    <col min="778" max="1024" width="9.33203125" style="76"/>
    <col min="1025" max="1025" width="19.5" style="76" customWidth="1"/>
    <col min="1026" max="1026" width="12.1640625" style="76" customWidth="1"/>
    <col min="1027" max="1027" width="21.5" style="76" customWidth="1"/>
    <col min="1028" max="1028" width="11.33203125" style="76" bestFit="1" customWidth="1"/>
    <col min="1029" max="1029" width="10.83203125" style="76" bestFit="1" customWidth="1"/>
    <col min="1030" max="1030" width="18.83203125" style="76" bestFit="1" customWidth="1"/>
    <col min="1031" max="1031" width="19" style="76" customWidth="1"/>
    <col min="1032" max="1032" width="36.5" style="76" bestFit="1" customWidth="1"/>
    <col min="1033" max="1033" width="10.83203125" style="76" bestFit="1" customWidth="1"/>
    <col min="1034" max="1280" width="9.33203125" style="76"/>
    <col min="1281" max="1281" width="19.5" style="76" customWidth="1"/>
    <col min="1282" max="1282" width="12.1640625" style="76" customWidth="1"/>
    <col min="1283" max="1283" width="21.5" style="76" customWidth="1"/>
    <col min="1284" max="1284" width="11.33203125" style="76" bestFit="1" customWidth="1"/>
    <col min="1285" max="1285" width="10.83203125" style="76" bestFit="1" customWidth="1"/>
    <col min="1286" max="1286" width="18.83203125" style="76" bestFit="1" customWidth="1"/>
    <col min="1287" max="1287" width="19" style="76" customWidth="1"/>
    <col min="1288" max="1288" width="36.5" style="76" bestFit="1" customWidth="1"/>
    <col min="1289" max="1289" width="10.83203125" style="76" bestFit="1" customWidth="1"/>
    <col min="1290" max="1536" width="9.33203125" style="76"/>
    <col min="1537" max="1537" width="19.5" style="76" customWidth="1"/>
    <col min="1538" max="1538" width="12.1640625" style="76" customWidth="1"/>
    <col min="1539" max="1539" width="21.5" style="76" customWidth="1"/>
    <col min="1540" max="1540" width="11.33203125" style="76" bestFit="1" customWidth="1"/>
    <col min="1541" max="1541" width="10.83203125" style="76" bestFit="1" customWidth="1"/>
    <col min="1542" max="1542" width="18.83203125" style="76" bestFit="1" customWidth="1"/>
    <col min="1543" max="1543" width="19" style="76" customWidth="1"/>
    <col min="1544" max="1544" width="36.5" style="76" bestFit="1" customWidth="1"/>
    <col min="1545" max="1545" width="10.83203125" style="76" bestFit="1" customWidth="1"/>
    <col min="1546" max="1792" width="9.33203125" style="76"/>
    <col min="1793" max="1793" width="19.5" style="76" customWidth="1"/>
    <col min="1794" max="1794" width="12.1640625" style="76" customWidth="1"/>
    <col min="1795" max="1795" width="21.5" style="76" customWidth="1"/>
    <col min="1796" max="1796" width="11.33203125" style="76" bestFit="1" customWidth="1"/>
    <col min="1797" max="1797" width="10.83203125" style="76" bestFit="1" customWidth="1"/>
    <col min="1798" max="1798" width="18.83203125" style="76" bestFit="1" customWidth="1"/>
    <col min="1799" max="1799" width="19" style="76" customWidth="1"/>
    <col min="1800" max="1800" width="36.5" style="76" bestFit="1" customWidth="1"/>
    <col min="1801" max="1801" width="10.83203125" style="76" bestFit="1" customWidth="1"/>
    <col min="1802" max="2048" width="9.33203125" style="76"/>
    <col min="2049" max="2049" width="19.5" style="76" customWidth="1"/>
    <col min="2050" max="2050" width="12.1640625" style="76" customWidth="1"/>
    <col min="2051" max="2051" width="21.5" style="76" customWidth="1"/>
    <col min="2052" max="2052" width="11.33203125" style="76" bestFit="1" customWidth="1"/>
    <col min="2053" max="2053" width="10.83203125" style="76" bestFit="1" customWidth="1"/>
    <col min="2054" max="2054" width="18.83203125" style="76" bestFit="1" customWidth="1"/>
    <col min="2055" max="2055" width="19" style="76" customWidth="1"/>
    <col min="2056" max="2056" width="36.5" style="76" bestFit="1" customWidth="1"/>
    <col min="2057" max="2057" width="10.83203125" style="76" bestFit="1" customWidth="1"/>
    <col min="2058" max="2304" width="9.33203125" style="76"/>
    <col min="2305" max="2305" width="19.5" style="76" customWidth="1"/>
    <col min="2306" max="2306" width="12.1640625" style="76" customWidth="1"/>
    <col min="2307" max="2307" width="21.5" style="76" customWidth="1"/>
    <col min="2308" max="2308" width="11.33203125" style="76" bestFit="1" customWidth="1"/>
    <col min="2309" max="2309" width="10.83203125" style="76" bestFit="1" customWidth="1"/>
    <col min="2310" max="2310" width="18.83203125" style="76" bestFit="1" customWidth="1"/>
    <col min="2311" max="2311" width="19" style="76" customWidth="1"/>
    <col min="2312" max="2312" width="36.5" style="76" bestFit="1" customWidth="1"/>
    <col min="2313" max="2313" width="10.83203125" style="76" bestFit="1" customWidth="1"/>
    <col min="2314" max="2560" width="9.33203125" style="76"/>
    <col min="2561" max="2561" width="19.5" style="76" customWidth="1"/>
    <col min="2562" max="2562" width="12.1640625" style="76" customWidth="1"/>
    <col min="2563" max="2563" width="21.5" style="76" customWidth="1"/>
    <col min="2564" max="2564" width="11.33203125" style="76" bestFit="1" customWidth="1"/>
    <col min="2565" max="2565" width="10.83203125" style="76" bestFit="1" customWidth="1"/>
    <col min="2566" max="2566" width="18.83203125" style="76" bestFit="1" customWidth="1"/>
    <col min="2567" max="2567" width="19" style="76" customWidth="1"/>
    <col min="2568" max="2568" width="36.5" style="76" bestFit="1" customWidth="1"/>
    <col min="2569" max="2569" width="10.83203125" style="76" bestFit="1" customWidth="1"/>
    <col min="2570" max="2816" width="9.33203125" style="76"/>
    <col min="2817" max="2817" width="19.5" style="76" customWidth="1"/>
    <col min="2818" max="2818" width="12.1640625" style="76" customWidth="1"/>
    <col min="2819" max="2819" width="21.5" style="76" customWidth="1"/>
    <col min="2820" max="2820" width="11.33203125" style="76" bestFit="1" customWidth="1"/>
    <col min="2821" max="2821" width="10.83203125" style="76" bestFit="1" customWidth="1"/>
    <col min="2822" max="2822" width="18.83203125" style="76" bestFit="1" customWidth="1"/>
    <col min="2823" max="2823" width="19" style="76" customWidth="1"/>
    <col min="2824" max="2824" width="36.5" style="76" bestFit="1" customWidth="1"/>
    <col min="2825" max="2825" width="10.83203125" style="76" bestFit="1" customWidth="1"/>
    <col min="2826" max="3072" width="9.33203125" style="76"/>
    <col min="3073" max="3073" width="19.5" style="76" customWidth="1"/>
    <col min="3074" max="3074" width="12.1640625" style="76" customWidth="1"/>
    <col min="3075" max="3075" width="21.5" style="76" customWidth="1"/>
    <col min="3076" max="3076" width="11.33203125" style="76" bestFit="1" customWidth="1"/>
    <col min="3077" max="3077" width="10.83203125" style="76" bestFit="1" customWidth="1"/>
    <col min="3078" max="3078" width="18.83203125" style="76" bestFit="1" customWidth="1"/>
    <col min="3079" max="3079" width="19" style="76" customWidth="1"/>
    <col min="3080" max="3080" width="36.5" style="76" bestFit="1" customWidth="1"/>
    <col min="3081" max="3081" width="10.83203125" style="76" bestFit="1" customWidth="1"/>
    <col min="3082" max="3328" width="9.33203125" style="76"/>
    <col min="3329" max="3329" width="19.5" style="76" customWidth="1"/>
    <col min="3330" max="3330" width="12.1640625" style="76" customWidth="1"/>
    <col min="3331" max="3331" width="21.5" style="76" customWidth="1"/>
    <col min="3332" max="3332" width="11.33203125" style="76" bestFit="1" customWidth="1"/>
    <col min="3333" max="3333" width="10.83203125" style="76" bestFit="1" customWidth="1"/>
    <col min="3334" max="3334" width="18.83203125" style="76" bestFit="1" customWidth="1"/>
    <col min="3335" max="3335" width="19" style="76" customWidth="1"/>
    <col min="3336" max="3336" width="36.5" style="76" bestFit="1" customWidth="1"/>
    <col min="3337" max="3337" width="10.83203125" style="76" bestFit="1" customWidth="1"/>
    <col min="3338" max="3584" width="9.33203125" style="76"/>
    <col min="3585" max="3585" width="19.5" style="76" customWidth="1"/>
    <col min="3586" max="3586" width="12.1640625" style="76" customWidth="1"/>
    <col min="3587" max="3587" width="21.5" style="76" customWidth="1"/>
    <col min="3588" max="3588" width="11.33203125" style="76" bestFit="1" customWidth="1"/>
    <col min="3589" max="3589" width="10.83203125" style="76" bestFit="1" customWidth="1"/>
    <col min="3590" max="3590" width="18.83203125" style="76" bestFit="1" customWidth="1"/>
    <col min="3591" max="3591" width="19" style="76" customWidth="1"/>
    <col min="3592" max="3592" width="36.5" style="76" bestFit="1" customWidth="1"/>
    <col min="3593" max="3593" width="10.83203125" style="76" bestFit="1" customWidth="1"/>
    <col min="3594" max="3840" width="9.33203125" style="76"/>
    <col min="3841" max="3841" width="19.5" style="76" customWidth="1"/>
    <col min="3842" max="3842" width="12.1640625" style="76" customWidth="1"/>
    <col min="3843" max="3843" width="21.5" style="76" customWidth="1"/>
    <col min="3844" max="3844" width="11.33203125" style="76" bestFit="1" customWidth="1"/>
    <col min="3845" max="3845" width="10.83203125" style="76" bestFit="1" customWidth="1"/>
    <col min="3846" max="3846" width="18.83203125" style="76" bestFit="1" customWidth="1"/>
    <col min="3847" max="3847" width="19" style="76" customWidth="1"/>
    <col min="3848" max="3848" width="36.5" style="76" bestFit="1" customWidth="1"/>
    <col min="3849" max="3849" width="10.83203125" style="76" bestFit="1" customWidth="1"/>
    <col min="3850" max="4096" width="9.33203125" style="76"/>
    <col min="4097" max="4097" width="19.5" style="76" customWidth="1"/>
    <col min="4098" max="4098" width="12.1640625" style="76" customWidth="1"/>
    <col min="4099" max="4099" width="21.5" style="76" customWidth="1"/>
    <col min="4100" max="4100" width="11.33203125" style="76" bestFit="1" customWidth="1"/>
    <col min="4101" max="4101" width="10.83203125" style="76" bestFit="1" customWidth="1"/>
    <col min="4102" max="4102" width="18.83203125" style="76" bestFit="1" customWidth="1"/>
    <col min="4103" max="4103" width="19" style="76" customWidth="1"/>
    <col min="4104" max="4104" width="36.5" style="76" bestFit="1" customWidth="1"/>
    <col min="4105" max="4105" width="10.83203125" style="76" bestFit="1" customWidth="1"/>
    <col min="4106" max="4352" width="9.33203125" style="76"/>
    <col min="4353" max="4353" width="19.5" style="76" customWidth="1"/>
    <col min="4354" max="4354" width="12.1640625" style="76" customWidth="1"/>
    <col min="4355" max="4355" width="21.5" style="76" customWidth="1"/>
    <col min="4356" max="4356" width="11.33203125" style="76" bestFit="1" customWidth="1"/>
    <col min="4357" max="4357" width="10.83203125" style="76" bestFit="1" customWidth="1"/>
    <col min="4358" max="4358" width="18.83203125" style="76" bestFit="1" customWidth="1"/>
    <col min="4359" max="4359" width="19" style="76" customWidth="1"/>
    <col min="4360" max="4360" width="36.5" style="76" bestFit="1" customWidth="1"/>
    <col min="4361" max="4361" width="10.83203125" style="76" bestFit="1" customWidth="1"/>
    <col min="4362" max="4608" width="9.33203125" style="76"/>
    <col min="4609" max="4609" width="19.5" style="76" customWidth="1"/>
    <col min="4610" max="4610" width="12.1640625" style="76" customWidth="1"/>
    <col min="4611" max="4611" width="21.5" style="76" customWidth="1"/>
    <col min="4612" max="4612" width="11.33203125" style="76" bestFit="1" customWidth="1"/>
    <col min="4613" max="4613" width="10.83203125" style="76" bestFit="1" customWidth="1"/>
    <col min="4614" max="4614" width="18.83203125" style="76" bestFit="1" customWidth="1"/>
    <col min="4615" max="4615" width="19" style="76" customWidth="1"/>
    <col min="4616" max="4616" width="36.5" style="76" bestFit="1" customWidth="1"/>
    <col min="4617" max="4617" width="10.83203125" style="76" bestFit="1" customWidth="1"/>
    <col min="4618" max="4864" width="9.33203125" style="76"/>
    <col min="4865" max="4865" width="19.5" style="76" customWidth="1"/>
    <col min="4866" max="4866" width="12.1640625" style="76" customWidth="1"/>
    <col min="4867" max="4867" width="21.5" style="76" customWidth="1"/>
    <col min="4868" max="4868" width="11.33203125" style="76" bestFit="1" customWidth="1"/>
    <col min="4869" max="4869" width="10.83203125" style="76" bestFit="1" customWidth="1"/>
    <col min="4870" max="4870" width="18.83203125" style="76" bestFit="1" customWidth="1"/>
    <col min="4871" max="4871" width="19" style="76" customWidth="1"/>
    <col min="4872" max="4872" width="36.5" style="76" bestFit="1" customWidth="1"/>
    <col min="4873" max="4873" width="10.83203125" style="76" bestFit="1" customWidth="1"/>
    <col min="4874" max="5120" width="9.33203125" style="76"/>
    <col min="5121" max="5121" width="19.5" style="76" customWidth="1"/>
    <col min="5122" max="5122" width="12.1640625" style="76" customWidth="1"/>
    <col min="5123" max="5123" width="21.5" style="76" customWidth="1"/>
    <col min="5124" max="5124" width="11.33203125" style="76" bestFit="1" customWidth="1"/>
    <col min="5125" max="5125" width="10.83203125" style="76" bestFit="1" customWidth="1"/>
    <col min="5126" max="5126" width="18.83203125" style="76" bestFit="1" customWidth="1"/>
    <col min="5127" max="5127" width="19" style="76" customWidth="1"/>
    <col min="5128" max="5128" width="36.5" style="76" bestFit="1" customWidth="1"/>
    <col min="5129" max="5129" width="10.83203125" style="76" bestFit="1" customWidth="1"/>
    <col min="5130" max="5376" width="9.33203125" style="76"/>
    <col min="5377" max="5377" width="19.5" style="76" customWidth="1"/>
    <col min="5378" max="5378" width="12.1640625" style="76" customWidth="1"/>
    <col min="5379" max="5379" width="21.5" style="76" customWidth="1"/>
    <col min="5380" max="5380" width="11.33203125" style="76" bestFit="1" customWidth="1"/>
    <col min="5381" max="5381" width="10.83203125" style="76" bestFit="1" customWidth="1"/>
    <col min="5382" max="5382" width="18.83203125" style="76" bestFit="1" customWidth="1"/>
    <col min="5383" max="5383" width="19" style="76" customWidth="1"/>
    <col min="5384" max="5384" width="36.5" style="76" bestFit="1" customWidth="1"/>
    <col min="5385" max="5385" width="10.83203125" style="76" bestFit="1" customWidth="1"/>
    <col min="5386" max="5632" width="9.33203125" style="76"/>
    <col min="5633" max="5633" width="19.5" style="76" customWidth="1"/>
    <col min="5634" max="5634" width="12.1640625" style="76" customWidth="1"/>
    <col min="5635" max="5635" width="21.5" style="76" customWidth="1"/>
    <col min="5636" max="5636" width="11.33203125" style="76" bestFit="1" customWidth="1"/>
    <col min="5637" max="5637" width="10.83203125" style="76" bestFit="1" customWidth="1"/>
    <col min="5638" max="5638" width="18.83203125" style="76" bestFit="1" customWidth="1"/>
    <col min="5639" max="5639" width="19" style="76" customWidth="1"/>
    <col min="5640" max="5640" width="36.5" style="76" bestFit="1" customWidth="1"/>
    <col min="5641" max="5641" width="10.83203125" style="76" bestFit="1" customWidth="1"/>
    <col min="5642" max="5888" width="9.33203125" style="76"/>
    <col min="5889" max="5889" width="19.5" style="76" customWidth="1"/>
    <col min="5890" max="5890" width="12.1640625" style="76" customWidth="1"/>
    <col min="5891" max="5891" width="21.5" style="76" customWidth="1"/>
    <col min="5892" max="5892" width="11.33203125" style="76" bestFit="1" customWidth="1"/>
    <col min="5893" max="5893" width="10.83203125" style="76" bestFit="1" customWidth="1"/>
    <col min="5894" max="5894" width="18.83203125" style="76" bestFit="1" customWidth="1"/>
    <col min="5895" max="5895" width="19" style="76" customWidth="1"/>
    <col min="5896" max="5896" width="36.5" style="76" bestFit="1" customWidth="1"/>
    <col min="5897" max="5897" width="10.83203125" style="76" bestFit="1" customWidth="1"/>
    <col min="5898" max="6144" width="9.33203125" style="76"/>
    <col min="6145" max="6145" width="19.5" style="76" customWidth="1"/>
    <col min="6146" max="6146" width="12.1640625" style="76" customWidth="1"/>
    <col min="6147" max="6147" width="21.5" style="76" customWidth="1"/>
    <col min="6148" max="6148" width="11.33203125" style="76" bestFit="1" customWidth="1"/>
    <col min="6149" max="6149" width="10.83203125" style="76" bestFit="1" customWidth="1"/>
    <col min="6150" max="6150" width="18.83203125" style="76" bestFit="1" customWidth="1"/>
    <col min="6151" max="6151" width="19" style="76" customWidth="1"/>
    <col min="6152" max="6152" width="36.5" style="76" bestFit="1" customWidth="1"/>
    <col min="6153" max="6153" width="10.83203125" style="76" bestFit="1" customWidth="1"/>
    <col min="6154" max="6400" width="9.33203125" style="76"/>
    <col min="6401" max="6401" width="19.5" style="76" customWidth="1"/>
    <col min="6402" max="6402" width="12.1640625" style="76" customWidth="1"/>
    <col min="6403" max="6403" width="21.5" style="76" customWidth="1"/>
    <col min="6404" max="6404" width="11.33203125" style="76" bestFit="1" customWidth="1"/>
    <col min="6405" max="6405" width="10.83203125" style="76" bestFit="1" customWidth="1"/>
    <col min="6406" max="6406" width="18.83203125" style="76" bestFit="1" customWidth="1"/>
    <col min="6407" max="6407" width="19" style="76" customWidth="1"/>
    <col min="6408" max="6408" width="36.5" style="76" bestFit="1" customWidth="1"/>
    <col min="6409" max="6409" width="10.83203125" style="76" bestFit="1" customWidth="1"/>
    <col min="6410" max="6656" width="9.33203125" style="76"/>
    <col min="6657" max="6657" width="19.5" style="76" customWidth="1"/>
    <col min="6658" max="6658" width="12.1640625" style="76" customWidth="1"/>
    <col min="6659" max="6659" width="21.5" style="76" customWidth="1"/>
    <col min="6660" max="6660" width="11.33203125" style="76" bestFit="1" customWidth="1"/>
    <col min="6661" max="6661" width="10.83203125" style="76" bestFit="1" customWidth="1"/>
    <col min="6662" max="6662" width="18.83203125" style="76" bestFit="1" customWidth="1"/>
    <col min="6663" max="6663" width="19" style="76" customWidth="1"/>
    <col min="6664" max="6664" width="36.5" style="76" bestFit="1" customWidth="1"/>
    <col min="6665" max="6665" width="10.83203125" style="76" bestFit="1" customWidth="1"/>
    <col min="6666" max="6912" width="9.33203125" style="76"/>
    <col min="6913" max="6913" width="19.5" style="76" customWidth="1"/>
    <col min="6914" max="6914" width="12.1640625" style="76" customWidth="1"/>
    <col min="6915" max="6915" width="21.5" style="76" customWidth="1"/>
    <col min="6916" max="6916" width="11.33203125" style="76" bestFit="1" customWidth="1"/>
    <col min="6917" max="6917" width="10.83203125" style="76" bestFit="1" customWidth="1"/>
    <col min="6918" max="6918" width="18.83203125" style="76" bestFit="1" customWidth="1"/>
    <col min="6919" max="6919" width="19" style="76" customWidth="1"/>
    <col min="6920" max="6920" width="36.5" style="76" bestFit="1" customWidth="1"/>
    <col min="6921" max="6921" width="10.83203125" style="76" bestFit="1" customWidth="1"/>
    <col min="6922" max="7168" width="9.33203125" style="76"/>
    <col min="7169" max="7169" width="19.5" style="76" customWidth="1"/>
    <col min="7170" max="7170" width="12.1640625" style="76" customWidth="1"/>
    <col min="7171" max="7171" width="21.5" style="76" customWidth="1"/>
    <col min="7172" max="7172" width="11.33203125" style="76" bestFit="1" customWidth="1"/>
    <col min="7173" max="7173" width="10.83203125" style="76" bestFit="1" customWidth="1"/>
    <col min="7174" max="7174" width="18.83203125" style="76" bestFit="1" customWidth="1"/>
    <col min="7175" max="7175" width="19" style="76" customWidth="1"/>
    <col min="7176" max="7176" width="36.5" style="76" bestFit="1" customWidth="1"/>
    <col min="7177" max="7177" width="10.83203125" style="76" bestFit="1" customWidth="1"/>
    <col min="7178" max="7424" width="9.33203125" style="76"/>
    <col min="7425" max="7425" width="19.5" style="76" customWidth="1"/>
    <col min="7426" max="7426" width="12.1640625" style="76" customWidth="1"/>
    <col min="7427" max="7427" width="21.5" style="76" customWidth="1"/>
    <col min="7428" max="7428" width="11.33203125" style="76" bestFit="1" customWidth="1"/>
    <col min="7429" max="7429" width="10.83203125" style="76" bestFit="1" customWidth="1"/>
    <col min="7430" max="7430" width="18.83203125" style="76" bestFit="1" customWidth="1"/>
    <col min="7431" max="7431" width="19" style="76" customWidth="1"/>
    <col min="7432" max="7432" width="36.5" style="76" bestFit="1" customWidth="1"/>
    <col min="7433" max="7433" width="10.83203125" style="76" bestFit="1" customWidth="1"/>
    <col min="7434" max="7680" width="9.33203125" style="76"/>
    <col min="7681" max="7681" width="19.5" style="76" customWidth="1"/>
    <col min="7682" max="7682" width="12.1640625" style="76" customWidth="1"/>
    <col min="7683" max="7683" width="21.5" style="76" customWidth="1"/>
    <col min="7684" max="7684" width="11.33203125" style="76" bestFit="1" customWidth="1"/>
    <col min="7685" max="7685" width="10.83203125" style="76" bestFit="1" customWidth="1"/>
    <col min="7686" max="7686" width="18.83203125" style="76" bestFit="1" customWidth="1"/>
    <col min="7687" max="7687" width="19" style="76" customWidth="1"/>
    <col min="7688" max="7688" width="36.5" style="76" bestFit="1" customWidth="1"/>
    <col min="7689" max="7689" width="10.83203125" style="76" bestFit="1" customWidth="1"/>
    <col min="7690" max="7936" width="9.33203125" style="76"/>
    <col min="7937" max="7937" width="19.5" style="76" customWidth="1"/>
    <col min="7938" max="7938" width="12.1640625" style="76" customWidth="1"/>
    <col min="7939" max="7939" width="21.5" style="76" customWidth="1"/>
    <col min="7940" max="7940" width="11.33203125" style="76" bestFit="1" customWidth="1"/>
    <col min="7941" max="7941" width="10.83203125" style="76" bestFit="1" customWidth="1"/>
    <col min="7942" max="7942" width="18.83203125" style="76" bestFit="1" customWidth="1"/>
    <col min="7943" max="7943" width="19" style="76" customWidth="1"/>
    <col min="7944" max="7944" width="36.5" style="76" bestFit="1" customWidth="1"/>
    <col min="7945" max="7945" width="10.83203125" style="76" bestFit="1" customWidth="1"/>
    <col min="7946" max="8192" width="9.33203125" style="76"/>
    <col min="8193" max="8193" width="19.5" style="76" customWidth="1"/>
    <col min="8194" max="8194" width="12.1640625" style="76" customWidth="1"/>
    <col min="8195" max="8195" width="21.5" style="76" customWidth="1"/>
    <col min="8196" max="8196" width="11.33203125" style="76" bestFit="1" customWidth="1"/>
    <col min="8197" max="8197" width="10.83203125" style="76" bestFit="1" customWidth="1"/>
    <col min="8198" max="8198" width="18.83203125" style="76" bestFit="1" customWidth="1"/>
    <col min="8199" max="8199" width="19" style="76" customWidth="1"/>
    <col min="8200" max="8200" width="36.5" style="76" bestFit="1" customWidth="1"/>
    <col min="8201" max="8201" width="10.83203125" style="76" bestFit="1" customWidth="1"/>
    <col min="8202" max="8448" width="9.33203125" style="76"/>
    <col min="8449" max="8449" width="19.5" style="76" customWidth="1"/>
    <col min="8450" max="8450" width="12.1640625" style="76" customWidth="1"/>
    <col min="8451" max="8451" width="21.5" style="76" customWidth="1"/>
    <col min="8452" max="8452" width="11.33203125" style="76" bestFit="1" customWidth="1"/>
    <col min="8453" max="8453" width="10.83203125" style="76" bestFit="1" customWidth="1"/>
    <col min="8454" max="8454" width="18.83203125" style="76" bestFit="1" customWidth="1"/>
    <col min="8455" max="8455" width="19" style="76" customWidth="1"/>
    <col min="8456" max="8456" width="36.5" style="76" bestFit="1" customWidth="1"/>
    <col min="8457" max="8457" width="10.83203125" style="76" bestFit="1" customWidth="1"/>
    <col min="8458" max="8704" width="9.33203125" style="76"/>
    <col min="8705" max="8705" width="19.5" style="76" customWidth="1"/>
    <col min="8706" max="8706" width="12.1640625" style="76" customWidth="1"/>
    <col min="8707" max="8707" width="21.5" style="76" customWidth="1"/>
    <col min="8708" max="8708" width="11.33203125" style="76" bestFit="1" customWidth="1"/>
    <col min="8709" max="8709" width="10.83203125" style="76" bestFit="1" customWidth="1"/>
    <col min="8710" max="8710" width="18.83203125" style="76" bestFit="1" customWidth="1"/>
    <col min="8711" max="8711" width="19" style="76" customWidth="1"/>
    <col min="8712" max="8712" width="36.5" style="76" bestFit="1" customWidth="1"/>
    <col min="8713" max="8713" width="10.83203125" style="76" bestFit="1" customWidth="1"/>
    <col min="8714" max="8960" width="9.33203125" style="76"/>
    <col min="8961" max="8961" width="19.5" style="76" customWidth="1"/>
    <col min="8962" max="8962" width="12.1640625" style="76" customWidth="1"/>
    <col min="8963" max="8963" width="21.5" style="76" customWidth="1"/>
    <col min="8964" max="8964" width="11.33203125" style="76" bestFit="1" customWidth="1"/>
    <col min="8965" max="8965" width="10.83203125" style="76" bestFit="1" customWidth="1"/>
    <col min="8966" max="8966" width="18.83203125" style="76" bestFit="1" customWidth="1"/>
    <col min="8967" max="8967" width="19" style="76" customWidth="1"/>
    <col min="8968" max="8968" width="36.5" style="76" bestFit="1" customWidth="1"/>
    <col min="8969" max="8969" width="10.83203125" style="76" bestFit="1" customWidth="1"/>
    <col min="8970" max="9216" width="9.33203125" style="76"/>
    <col min="9217" max="9217" width="19.5" style="76" customWidth="1"/>
    <col min="9218" max="9218" width="12.1640625" style="76" customWidth="1"/>
    <col min="9219" max="9219" width="21.5" style="76" customWidth="1"/>
    <col min="9220" max="9220" width="11.33203125" style="76" bestFit="1" customWidth="1"/>
    <col min="9221" max="9221" width="10.83203125" style="76" bestFit="1" customWidth="1"/>
    <col min="9222" max="9222" width="18.83203125" style="76" bestFit="1" customWidth="1"/>
    <col min="9223" max="9223" width="19" style="76" customWidth="1"/>
    <col min="9224" max="9224" width="36.5" style="76" bestFit="1" customWidth="1"/>
    <col min="9225" max="9225" width="10.83203125" style="76" bestFit="1" customWidth="1"/>
    <col min="9226" max="9472" width="9.33203125" style="76"/>
    <col min="9473" max="9473" width="19.5" style="76" customWidth="1"/>
    <col min="9474" max="9474" width="12.1640625" style="76" customWidth="1"/>
    <col min="9475" max="9475" width="21.5" style="76" customWidth="1"/>
    <col min="9476" max="9476" width="11.33203125" style="76" bestFit="1" customWidth="1"/>
    <col min="9477" max="9477" width="10.83203125" style="76" bestFit="1" customWidth="1"/>
    <col min="9478" max="9478" width="18.83203125" style="76" bestFit="1" customWidth="1"/>
    <col min="9479" max="9479" width="19" style="76" customWidth="1"/>
    <col min="9480" max="9480" width="36.5" style="76" bestFit="1" customWidth="1"/>
    <col min="9481" max="9481" width="10.83203125" style="76" bestFit="1" customWidth="1"/>
    <col min="9482" max="9728" width="9.33203125" style="76"/>
    <col min="9729" max="9729" width="19.5" style="76" customWidth="1"/>
    <col min="9730" max="9730" width="12.1640625" style="76" customWidth="1"/>
    <col min="9731" max="9731" width="21.5" style="76" customWidth="1"/>
    <col min="9732" max="9732" width="11.33203125" style="76" bestFit="1" customWidth="1"/>
    <col min="9733" max="9733" width="10.83203125" style="76" bestFit="1" customWidth="1"/>
    <col min="9734" max="9734" width="18.83203125" style="76" bestFit="1" customWidth="1"/>
    <col min="9735" max="9735" width="19" style="76" customWidth="1"/>
    <col min="9736" max="9736" width="36.5" style="76" bestFit="1" customWidth="1"/>
    <col min="9737" max="9737" width="10.83203125" style="76" bestFit="1" customWidth="1"/>
    <col min="9738" max="9984" width="9.33203125" style="76"/>
    <col min="9985" max="9985" width="19.5" style="76" customWidth="1"/>
    <col min="9986" max="9986" width="12.1640625" style="76" customWidth="1"/>
    <col min="9987" max="9987" width="21.5" style="76" customWidth="1"/>
    <col min="9988" max="9988" width="11.33203125" style="76" bestFit="1" customWidth="1"/>
    <col min="9989" max="9989" width="10.83203125" style="76" bestFit="1" customWidth="1"/>
    <col min="9990" max="9990" width="18.83203125" style="76" bestFit="1" customWidth="1"/>
    <col min="9991" max="9991" width="19" style="76" customWidth="1"/>
    <col min="9992" max="9992" width="36.5" style="76" bestFit="1" customWidth="1"/>
    <col min="9993" max="9993" width="10.83203125" style="76" bestFit="1" customWidth="1"/>
    <col min="9994" max="10240" width="9.33203125" style="76"/>
    <col min="10241" max="10241" width="19.5" style="76" customWidth="1"/>
    <col min="10242" max="10242" width="12.1640625" style="76" customWidth="1"/>
    <col min="10243" max="10243" width="21.5" style="76" customWidth="1"/>
    <col min="10244" max="10244" width="11.33203125" style="76" bestFit="1" customWidth="1"/>
    <col min="10245" max="10245" width="10.83203125" style="76" bestFit="1" customWidth="1"/>
    <col min="10246" max="10246" width="18.83203125" style="76" bestFit="1" customWidth="1"/>
    <col min="10247" max="10247" width="19" style="76" customWidth="1"/>
    <col min="10248" max="10248" width="36.5" style="76" bestFit="1" customWidth="1"/>
    <col min="10249" max="10249" width="10.83203125" style="76" bestFit="1" customWidth="1"/>
    <col min="10250" max="10496" width="9.33203125" style="76"/>
    <col min="10497" max="10497" width="19.5" style="76" customWidth="1"/>
    <col min="10498" max="10498" width="12.1640625" style="76" customWidth="1"/>
    <col min="10499" max="10499" width="21.5" style="76" customWidth="1"/>
    <col min="10500" max="10500" width="11.33203125" style="76" bestFit="1" customWidth="1"/>
    <col min="10501" max="10501" width="10.83203125" style="76" bestFit="1" customWidth="1"/>
    <col min="10502" max="10502" width="18.83203125" style="76" bestFit="1" customWidth="1"/>
    <col min="10503" max="10503" width="19" style="76" customWidth="1"/>
    <col min="10504" max="10504" width="36.5" style="76" bestFit="1" customWidth="1"/>
    <col min="10505" max="10505" width="10.83203125" style="76" bestFit="1" customWidth="1"/>
    <col min="10506" max="10752" width="9.33203125" style="76"/>
    <col min="10753" max="10753" width="19.5" style="76" customWidth="1"/>
    <col min="10754" max="10754" width="12.1640625" style="76" customWidth="1"/>
    <col min="10755" max="10755" width="21.5" style="76" customWidth="1"/>
    <col min="10756" max="10756" width="11.33203125" style="76" bestFit="1" customWidth="1"/>
    <col min="10757" max="10757" width="10.83203125" style="76" bestFit="1" customWidth="1"/>
    <col min="10758" max="10758" width="18.83203125" style="76" bestFit="1" customWidth="1"/>
    <col min="10759" max="10759" width="19" style="76" customWidth="1"/>
    <col min="10760" max="10760" width="36.5" style="76" bestFit="1" customWidth="1"/>
    <col min="10761" max="10761" width="10.83203125" style="76" bestFit="1" customWidth="1"/>
    <col min="10762" max="11008" width="9.33203125" style="76"/>
    <col min="11009" max="11009" width="19.5" style="76" customWidth="1"/>
    <col min="11010" max="11010" width="12.1640625" style="76" customWidth="1"/>
    <col min="11011" max="11011" width="21.5" style="76" customWidth="1"/>
    <col min="11012" max="11012" width="11.33203125" style="76" bestFit="1" customWidth="1"/>
    <col min="11013" max="11013" width="10.83203125" style="76" bestFit="1" customWidth="1"/>
    <col min="11014" max="11014" width="18.83203125" style="76" bestFit="1" customWidth="1"/>
    <col min="11015" max="11015" width="19" style="76" customWidth="1"/>
    <col min="11016" max="11016" width="36.5" style="76" bestFit="1" customWidth="1"/>
    <col min="11017" max="11017" width="10.83203125" style="76" bestFit="1" customWidth="1"/>
    <col min="11018" max="11264" width="9.33203125" style="76"/>
    <col min="11265" max="11265" width="19.5" style="76" customWidth="1"/>
    <col min="11266" max="11266" width="12.1640625" style="76" customWidth="1"/>
    <col min="11267" max="11267" width="21.5" style="76" customWidth="1"/>
    <col min="11268" max="11268" width="11.33203125" style="76" bestFit="1" customWidth="1"/>
    <col min="11269" max="11269" width="10.83203125" style="76" bestFit="1" customWidth="1"/>
    <col min="11270" max="11270" width="18.83203125" style="76" bestFit="1" customWidth="1"/>
    <col min="11271" max="11271" width="19" style="76" customWidth="1"/>
    <col min="11272" max="11272" width="36.5" style="76" bestFit="1" customWidth="1"/>
    <col min="11273" max="11273" width="10.83203125" style="76" bestFit="1" customWidth="1"/>
    <col min="11274" max="11520" width="9.33203125" style="76"/>
    <col min="11521" max="11521" width="19.5" style="76" customWidth="1"/>
    <col min="11522" max="11522" width="12.1640625" style="76" customWidth="1"/>
    <col min="11523" max="11523" width="21.5" style="76" customWidth="1"/>
    <col min="11524" max="11524" width="11.33203125" style="76" bestFit="1" customWidth="1"/>
    <col min="11525" max="11525" width="10.83203125" style="76" bestFit="1" customWidth="1"/>
    <col min="11526" max="11526" width="18.83203125" style="76" bestFit="1" customWidth="1"/>
    <col min="11527" max="11527" width="19" style="76" customWidth="1"/>
    <col min="11528" max="11528" width="36.5" style="76" bestFit="1" customWidth="1"/>
    <col min="11529" max="11529" width="10.83203125" style="76" bestFit="1" customWidth="1"/>
    <col min="11530" max="11776" width="9.33203125" style="76"/>
    <col min="11777" max="11777" width="19.5" style="76" customWidth="1"/>
    <col min="11778" max="11778" width="12.1640625" style="76" customWidth="1"/>
    <col min="11779" max="11779" width="21.5" style="76" customWidth="1"/>
    <col min="11780" max="11780" width="11.33203125" style="76" bestFit="1" customWidth="1"/>
    <col min="11781" max="11781" width="10.83203125" style="76" bestFit="1" customWidth="1"/>
    <col min="11782" max="11782" width="18.83203125" style="76" bestFit="1" customWidth="1"/>
    <col min="11783" max="11783" width="19" style="76" customWidth="1"/>
    <col min="11784" max="11784" width="36.5" style="76" bestFit="1" customWidth="1"/>
    <col min="11785" max="11785" width="10.83203125" style="76" bestFit="1" customWidth="1"/>
    <col min="11786" max="12032" width="9.33203125" style="76"/>
    <col min="12033" max="12033" width="19.5" style="76" customWidth="1"/>
    <col min="12034" max="12034" width="12.1640625" style="76" customWidth="1"/>
    <col min="12035" max="12035" width="21.5" style="76" customWidth="1"/>
    <col min="12036" max="12036" width="11.33203125" style="76" bestFit="1" customWidth="1"/>
    <col min="12037" max="12037" width="10.83203125" style="76" bestFit="1" customWidth="1"/>
    <col min="12038" max="12038" width="18.83203125" style="76" bestFit="1" customWidth="1"/>
    <col min="12039" max="12039" width="19" style="76" customWidth="1"/>
    <col min="12040" max="12040" width="36.5" style="76" bestFit="1" customWidth="1"/>
    <col min="12041" max="12041" width="10.83203125" style="76" bestFit="1" customWidth="1"/>
    <col min="12042" max="12288" width="9.33203125" style="76"/>
    <col min="12289" max="12289" width="19.5" style="76" customWidth="1"/>
    <col min="12290" max="12290" width="12.1640625" style="76" customWidth="1"/>
    <col min="12291" max="12291" width="21.5" style="76" customWidth="1"/>
    <col min="12292" max="12292" width="11.33203125" style="76" bestFit="1" customWidth="1"/>
    <col min="12293" max="12293" width="10.83203125" style="76" bestFit="1" customWidth="1"/>
    <col min="12294" max="12294" width="18.83203125" style="76" bestFit="1" customWidth="1"/>
    <col min="12295" max="12295" width="19" style="76" customWidth="1"/>
    <col min="12296" max="12296" width="36.5" style="76" bestFit="1" customWidth="1"/>
    <col min="12297" max="12297" width="10.83203125" style="76" bestFit="1" customWidth="1"/>
    <col min="12298" max="12544" width="9.33203125" style="76"/>
    <col min="12545" max="12545" width="19.5" style="76" customWidth="1"/>
    <col min="12546" max="12546" width="12.1640625" style="76" customWidth="1"/>
    <col min="12547" max="12547" width="21.5" style="76" customWidth="1"/>
    <col min="12548" max="12548" width="11.33203125" style="76" bestFit="1" customWidth="1"/>
    <col min="12549" max="12549" width="10.83203125" style="76" bestFit="1" customWidth="1"/>
    <col min="12550" max="12550" width="18.83203125" style="76" bestFit="1" customWidth="1"/>
    <col min="12551" max="12551" width="19" style="76" customWidth="1"/>
    <col min="12552" max="12552" width="36.5" style="76" bestFit="1" customWidth="1"/>
    <col min="12553" max="12553" width="10.83203125" style="76" bestFit="1" customWidth="1"/>
    <col min="12554" max="12800" width="9.33203125" style="76"/>
    <col min="12801" max="12801" width="19.5" style="76" customWidth="1"/>
    <col min="12802" max="12802" width="12.1640625" style="76" customWidth="1"/>
    <col min="12803" max="12803" width="21.5" style="76" customWidth="1"/>
    <col min="12804" max="12804" width="11.33203125" style="76" bestFit="1" customWidth="1"/>
    <col min="12805" max="12805" width="10.83203125" style="76" bestFit="1" customWidth="1"/>
    <col min="12806" max="12806" width="18.83203125" style="76" bestFit="1" customWidth="1"/>
    <col min="12807" max="12807" width="19" style="76" customWidth="1"/>
    <col min="12808" max="12808" width="36.5" style="76" bestFit="1" customWidth="1"/>
    <col min="12809" max="12809" width="10.83203125" style="76" bestFit="1" customWidth="1"/>
    <col min="12810" max="13056" width="9.33203125" style="76"/>
    <col min="13057" max="13057" width="19.5" style="76" customWidth="1"/>
    <col min="13058" max="13058" width="12.1640625" style="76" customWidth="1"/>
    <col min="13059" max="13059" width="21.5" style="76" customWidth="1"/>
    <col min="13060" max="13060" width="11.33203125" style="76" bestFit="1" customWidth="1"/>
    <col min="13061" max="13061" width="10.83203125" style="76" bestFit="1" customWidth="1"/>
    <col min="13062" max="13062" width="18.83203125" style="76" bestFit="1" customWidth="1"/>
    <col min="13063" max="13063" width="19" style="76" customWidth="1"/>
    <col min="13064" max="13064" width="36.5" style="76" bestFit="1" customWidth="1"/>
    <col min="13065" max="13065" width="10.83203125" style="76" bestFit="1" customWidth="1"/>
    <col min="13066" max="13312" width="9.33203125" style="76"/>
    <col min="13313" max="13313" width="19.5" style="76" customWidth="1"/>
    <col min="13314" max="13314" width="12.1640625" style="76" customWidth="1"/>
    <col min="13315" max="13315" width="21.5" style="76" customWidth="1"/>
    <col min="13316" max="13316" width="11.33203125" style="76" bestFit="1" customWidth="1"/>
    <col min="13317" max="13317" width="10.83203125" style="76" bestFit="1" customWidth="1"/>
    <col min="13318" max="13318" width="18.83203125" style="76" bestFit="1" customWidth="1"/>
    <col min="13319" max="13319" width="19" style="76" customWidth="1"/>
    <col min="13320" max="13320" width="36.5" style="76" bestFit="1" customWidth="1"/>
    <col min="13321" max="13321" width="10.83203125" style="76" bestFit="1" customWidth="1"/>
    <col min="13322" max="13568" width="9.33203125" style="76"/>
    <col min="13569" max="13569" width="19.5" style="76" customWidth="1"/>
    <col min="13570" max="13570" width="12.1640625" style="76" customWidth="1"/>
    <col min="13571" max="13571" width="21.5" style="76" customWidth="1"/>
    <col min="13572" max="13572" width="11.33203125" style="76" bestFit="1" customWidth="1"/>
    <col min="13573" max="13573" width="10.83203125" style="76" bestFit="1" customWidth="1"/>
    <col min="13574" max="13574" width="18.83203125" style="76" bestFit="1" customWidth="1"/>
    <col min="13575" max="13575" width="19" style="76" customWidth="1"/>
    <col min="13576" max="13576" width="36.5" style="76" bestFit="1" customWidth="1"/>
    <col min="13577" max="13577" width="10.83203125" style="76" bestFit="1" customWidth="1"/>
    <col min="13578" max="13824" width="9.33203125" style="76"/>
    <col min="13825" max="13825" width="19.5" style="76" customWidth="1"/>
    <col min="13826" max="13826" width="12.1640625" style="76" customWidth="1"/>
    <col min="13827" max="13827" width="21.5" style="76" customWidth="1"/>
    <col min="13828" max="13828" width="11.33203125" style="76" bestFit="1" customWidth="1"/>
    <col min="13829" max="13829" width="10.83203125" style="76" bestFit="1" customWidth="1"/>
    <col min="13830" max="13830" width="18.83203125" style="76" bestFit="1" customWidth="1"/>
    <col min="13831" max="13831" width="19" style="76" customWidth="1"/>
    <col min="13832" max="13832" width="36.5" style="76" bestFit="1" customWidth="1"/>
    <col min="13833" max="13833" width="10.83203125" style="76" bestFit="1" customWidth="1"/>
    <col min="13834" max="14080" width="9.33203125" style="76"/>
    <col min="14081" max="14081" width="19.5" style="76" customWidth="1"/>
    <col min="14082" max="14082" width="12.1640625" style="76" customWidth="1"/>
    <col min="14083" max="14083" width="21.5" style="76" customWidth="1"/>
    <col min="14084" max="14084" width="11.33203125" style="76" bestFit="1" customWidth="1"/>
    <col min="14085" max="14085" width="10.83203125" style="76" bestFit="1" customWidth="1"/>
    <col min="14086" max="14086" width="18.83203125" style="76" bestFit="1" customWidth="1"/>
    <col min="14087" max="14087" width="19" style="76" customWidth="1"/>
    <col min="14088" max="14088" width="36.5" style="76" bestFit="1" customWidth="1"/>
    <col min="14089" max="14089" width="10.83203125" style="76" bestFit="1" customWidth="1"/>
    <col min="14090" max="14336" width="9.33203125" style="76"/>
    <col min="14337" max="14337" width="19.5" style="76" customWidth="1"/>
    <col min="14338" max="14338" width="12.1640625" style="76" customWidth="1"/>
    <col min="14339" max="14339" width="21.5" style="76" customWidth="1"/>
    <col min="14340" max="14340" width="11.33203125" style="76" bestFit="1" customWidth="1"/>
    <col min="14341" max="14341" width="10.83203125" style="76" bestFit="1" customWidth="1"/>
    <col min="14342" max="14342" width="18.83203125" style="76" bestFit="1" customWidth="1"/>
    <col min="14343" max="14343" width="19" style="76" customWidth="1"/>
    <col min="14344" max="14344" width="36.5" style="76" bestFit="1" customWidth="1"/>
    <col min="14345" max="14345" width="10.83203125" style="76" bestFit="1" customWidth="1"/>
    <col min="14346" max="14592" width="9.33203125" style="76"/>
    <col min="14593" max="14593" width="19.5" style="76" customWidth="1"/>
    <col min="14594" max="14594" width="12.1640625" style="76" customWidth="1"/>
    <col min="14595" max="14595" width="21.5" style="76" customWidth="1"/>
    <col min="14596" max="14596" width="11.33203125" style="76" bestFit="1" customWidth="1"/>
    <col min="14597" max="14597" width="10.83203125" style="76" bestFit="1" customWidth="1"/>
    <col min="14598" max="14598" width="18.83203125" style="76" bestFit="1" customWidth="1"/>
    <col min="14599" max="14599" width="19" style="76" customWidth="1"/>
    <col min="14600" max="14600" width="36.5" style="76" bestFit="1" customWidth="1"/>
    <col min="14601" max="14601" width="10.83203125" style="76" bestFit="1" customWidth="1"/>
    <col min="14602" max="14848" width="9.33203125" style="76"/>
    <col min="14849" max="14849" width="19.5" style="76" customWidth="1"/>
    <col min="14850" max="14850" width="12.1640625" style="76" customWidth="1"/>
    <col min="14851" max="14851" width="21.5" style="76" customWidth="1"/>
    <col min="14852" max="14852" width="11.33203125" style="76" bestFit="1" customWidth="1"/>
    <col min="14853" max="14853" width="10.83203125" style="76" bestFit="1" customWidth="1"/>
    <col min="14854" max="14854" width="18.83203125" style="76" bestFit="1" customWidth="1"/>
    <col min="14855" max="14855" width="19" style="76" customWidth="1"/>
    <col min="14856" max="14856" width="36.5" style="76" bestFit="1" customWidth="1"/>
    <col min="14857" max="14857" width="10.83203125" style="76" bestFit="1" customWidth="1"/>
    <col min="14858" max="15104" width="9.33203125" style="76"/>
    <col min="15105" max="15105" width="19.5" style="76" customWidth="1"/>
    <col min="15106" max="15106" width="12.1640625" style="76" customWidth="1"/>
    <col min="15107" max="15107" width="21.5" style="76" customWidth="1"/>
    <col min="15108" max="15108" width="11.33203125" style="76" bestFit="1" customWidth="1"/>
    <col min="15109" max="15109" width="10.83203125" style="76" bestFit="1" customWidth="1"/>
    <col min="15110" max="15110" width="18.83203125" style="76" bestFit="1" customWidth="1"/>
    <col min="15111" max="15111" width="19" style="76" customWidth="1"/>
    <col min="15112" max="15112" width="36.5" style="76" bestFit="1" customWidth="1"/>
    <col min="15113" max="15113" width="10.83203125" style="76" bestFit="1" customWidth="1"/>
    <col min="15114" max="15360" width="9.33203125" style="76"/>
    <col min="15361" max="15361" width="19.5" style="76" customWidth="1"/>
    <col min="15362" max="15362" width="12.1640625" style="76" customWidth="1"/>
    <col min="15363" max="15363" width="21.5" style="76" customWidth="1"/>
    <col min="15364" max="15364" width="11.33203125" style="76" bestFit="1" customWidth="1"/>
    <col min="15365" max="15365" width="10.83203125" style="76" bestFit="1" customWidth="1"/>
    <col min="15366" max="15366" width="18.83203125" style="76" bestFit="1" customWidth="1"/>
    <col min="15367" max="15367" width="19" style="76" customWidth="1"/>
    <col min="15368" max="15368" width="36.5" style="76" bestFit="1" customWidth="1"/>
    <col min="15369" max="15369" width="10.83203125" style="76" bestFit="1" customWidth="1"/>
    <col min="15370" max="15616" width="9.33203125" style="76"/>
    <col min="15617" max="15617" width="19.5" style="76" customWidth="1"/>
    <col min="15618" max="15618" width="12.1640625" style="76" customWidth="1"/>
    <col min="15619" max="15619" width="21.5" style="76" customWidth="1"/>
    <col min="15620" max="15620" width="11.33203125" style="76" bestFit="1" customWidth="1"/>
    <col min="15621" max="15621" width="10.83203125" style="76" bestFit="1" customWidth="1"/>
    <col min="15622" max="15622" width="18.83203125" style="76" bestFit="1" customWidth="1"/>
    <col min="15623" max="15623" width="19" style="76" customWidth="1"/>
    <col min="15624" max="15624" width="36.5" style="76" bestFit="1" customWidth="1"/>
    <col min="15625" max="15625" width="10.83203125" style="76" bestFit="1" customWidth="1"/>
    <col min="15626" max="15872" width="9.33203125" style="76"/>
    <col min="15873" max="15873" width="19.5" style="76" customWidth="1"/>
    <col min="15874" max="15874" width="12.1640625" style="76" customWidth="1"/>
    <col min="15875" max="15875" width="21.5" style="76" customWidth="1"/>
    <col min="15876" max="15876" width="11.33203125" style="76" bestFit="1" customWidth="1"/>
    <col min="15877" max="15877" width="10.83203125" style="76" bestFit="1" customWidth="1"/>
    <col min="15878" max="15878" width="18.83203125" style="76" bestFit="1" customWidth="1"/>
    <col min="15879" max="15879" width="19" style="76" customWidth="1"/>
    <col min="15880" max="15880" width="36.5" style="76" bestFit="1" customWidth="1"/>
    <col min="15881" max="15881" width="10.83203125" style="76" bestFit="1" customWidth="1"/>
    <col min="15882" max="16128" width="9.33203125" style="76"/>
    <col min="16129" max="16129" width="19.5" style="76" customWidth="1"/>
    <col min="16130" max="16130" width="12.1640625" style="76" customWidth="1"/>
    <col min="16131" max="16131" width="21.5" style="76" customWidth="1"/>
    <col min="16132" max="16132" width="11.33203125" style="76" bestFit="1" customWidth="1"/>
    <col min="16133" max="16133" width="10.83203125" style="76" bestFit="1" customWidth="1"/>
    <col min="16134" max="16134" width="18.83203125" style="76" bestFit="1" customWidth="1"/>
    <col min="16135" max="16135" width="19" style="76" customWidth="1"/>
    <col min="16136" max="16136" width="36.5" style="76" bestFit="1" customWidth="1"/>
    <col min="16137" max="16137" width="10.83203125" style="76" bestFit="1" customWidth="1"/>
    <col min="16138" max="16384" width="9.33203125" style="76"/>
  </cols>
  <sheetData>
    <row r="1" spans="1:9" ht="35.25" customHeight="1"/>
    <row r="2" spans="1:9" ht="35.25" customHeight="1"/>
    <row r="3" spans="1:9" ht="15.75">
      <c r="A3" s="486" t="s">
        <v>170</v>
      </c>
      <c r="B3" s="487"/>
      <c r="C3" s="487"/>
      <c r="D3" s="487"/>
      <c r="E3" s="487"/>
      <c r="F3" s="487"/>
      <c r="G3" s="487"/>
      <c r="H3" s="487"/>
      <c r="I3" s="488"/>
    </row>
    <row r="4" spans="1:9" ht="14.25">
      <c r="A4" s="489" t="s">
        <v>171</v>
      </c>
      <c r="B4" s="490"/>
      <c r="C4" s="490"/>
      <c r="D4" s="490"/>
      <c r="E4" s="490"/>
      <c r="F4" s="490"/>
      <c r="G4" s="490"/>
      <c r="H4" s="490"/>
      <c r="I4" s="491"/>
    </row>
    <row r="5" spans="1:9" ht="14.25">
      <c r="A5" s="77"/>
      <c r="B5" s="78"/>
      <c r="C5" s="78"/>
      <c r="D5" s="78"/>
      <c r="E5" s="78"/>
      <c r="F5" s="78"/>
      <c r="G5" s="78"/>
      <c r="H5" s="78" t="s">
        <v>172</v>
      </c>
      <c r="I5" s="79"/>
    </row>
    <row r="6" spans="1:9" ht="14.25">
      <c r="A6" s="80"/>
      <c r="B6" s="81"/>
      <c r="C6" s="81"/>
      <c r="D6" s="81"/>
      <c r="E6" s="81"/>
      <c r="F6" s="81"/>
      <c r="G6" s="81"/>
      <c r="H6" s="81" t="s">
        <v>173</v>
      </c>
      <c r="I6" s="82"/>
    </row>
    <row r="7" spans="1:9" ht="14.25">
      <c r="A7" s="80"/>
      <c r="B7" s="81"/>
      <c r="C7" s="81"/>
      <c r="D7" s="81"/>
      <c r="E7" s="81"/>
      <c r="F7" s="81"/>
      <c r="G7" s="81"/>
      <c r="H7" s="81"/>
      <c r="I7" s="82"/>
    </row>
    <row r="8" spans="1:9" ht="15">
      <c r="A8" s="83"/>
      <c r="B8" s="492" t="s">
        <v>174</v>
      </c>
      <c r="C8" s="493"/>
      <c r="D8" s="494"/>
      <c r="E8" s="84"/>
      <c r="F8" s="84"/>
      <c r="G8" s="84"/>
      <c r="H8" s="81"/>
      <c r="I8" s="82"/>
    </row>
    <row r="9" spans="1:9" ht="15">
      <c r="A9" s="85" t="s">
        <v>175</v>
      </c>
      <c r="B9" s="85" t="s">
        <v>176</v>
      </c>
      <c r="C9" s="86"/>
      <c r="D9" s="85" t="s">
        <v>177</v>
      </c>
      <c r="E9" s="85" t="s">
        <v>175</v>
      </c>
      <c r="F9" s="85" t="s">
        <v>178</v>
      </c>
      <c r="G9" s="84"/>
      <c r="H9" s="81"/>
      <c r="I9" s="82"/>
    </row>
    <row r="10" spans="1:9" ht="14.25">
      <c r="A10" s="87" t="s">
        <v>179</v>
      </c>
      <c r="B10" s="87">
        <v>3.2334000000000001</v>
      </c>
      <c r="C10" s="88" t="s">
        <v>180</v>
      </c>
      <c r="D10" s="89">
        <f>B10*1000</f>
        <v>3233.4</v>
      </c>
      <c r="E10" s="87" t="str">
        <f>A10</f>
        <v>CM30</v>
      </c>
      <c r="F10" s="89">
        <f>((D10*(1+$F$19)/(1-$F$16)))</f>
        <v>4587.9219036144577</v>
      </c>
      <c r="G10" s="90"/>
      <c r="H10" s="81"/>
      <c r="I10" s="82"/>
    </row>
    <row r="11" spans="1:9" ht="14.25">
      <c r="A11" s="87" t="s">
        <v>181</v>
      </c>
      <c r="B11" s="87">
        <v>1.52519</v>
      </c>
      <c r="C11" s="88" t="s">
        <v>182</v>
      </c>
      <c r="D11" s="89">
        <f>B11*1000</f>
        <v>1525.19</v>
      </c>
      <c r="E11" s="87" t="str">
        <f>A11</f>
        <v>RL-1C</v>
      </c>
      <c r="F11" s="89">
        <f>((D11*(1+$F$19)/(1-$F$16)))</f>
        <v>2164.1159795180724</v>
      </c>
      <c r="G11" s="81"/>
      <c r="H11" s="81"/>
      <c r="I11" s="82"/>
    </row>
    <row r="12" spans="1:9" ht="14.25">
      <c r="A12" s="87" t="s">
        <v>183</v>
      </c>
      <c r="B12" s="87">
        <v>1.7447699999999999</v>
      </c>
      <c r="C12" s="88" t="s">
        <v>180</v>
      </c>
      <c r="D12" s="89">
        <f>B12*1000</f>
        <v>1744.77</v>
      </c>
      <c r="E12" s="87" t="str">
        <f>A12</f>
        <v>RR-2C</v>
      </c>
      <c r="F12" s="89">
        <f>((D12*(1+$F$19)/(1-$F$16)))</f>
        <v>2475.6814807228911</v>
      </c>
      <c r="G12" s="81"/>
      <c r="H12" s="81"/>
      <c r="I12" s="82"/>
    </row>
    <row r="13" spans="1:9" ht="14.25">
      <c r="A13" s="80"/>
      <c r="B13" s="81"/>
      <c r="C13" s="81"/>
      <c r="D13" s="91"/>
      <c r="E13" s="81"/>
      <c r="F13" s="92"/>
      <c r="G13" s="81"/>
      <c r="H13" s="81"/>
      <c r="I13" s="82"/>
    </row>
    <row r="14" spans="1:9" ht="14.25">
      <c r="A14" s="80"/>
      <c r="B14" s="81"/>
      <c r="C14" s="81"/>
      <c r="D14" s="81"/>
      <c r="E14" s="81"/>
      <c r="F14" s="81"/>
      <c r="G14" s="81"/>
      <c r="H14" s="495" t="s">
        <v>184</v>
      </c>
      <c r="I14" s="495"/>
    </row>
    <row r="15" spans="1:9" ht="14.25">
      <c r="A15" s="80"/>
      <c r="B15" s="81"/>
      <c r="C15" s="81"/>
      <c r="D15" s="81"/>
      <c r="E15" s="81"/>
      <c r="F15" s="87" t="s">
        <v>185</v>
      </c>
      <c r="G15" s="81"/>
      <c r="H15" s="87" t="s">
        <v>186</v>
      </c>
      <c r="I15" s="87">
        <v>224.886</v>
      </c>
    </row>
    <row r="16" spans="1:9" ht="14.25">
      <c r="A16" s="80"/>
      <c r="B16" s="81"/>
      <c r="C16" s="81"/>
      <c r="D16" s="81"/>
      <c r="E16" s="81"/>
      <c r="F16" s="93">
        <v>0.17</v>
      </c>
      <c r="G16" s="81"/>
      <c r="H16" s="87" t="s">
        <v>187</v>
      </c>
      <c r="I16" s="87">
        <v>303.75200000000001</v>
      </c>
    </row>
    <row r="17" spans="1:9" ht="14.25">
      <c r="A17" s="80"/>
      <c r="B17" s="81"/>
      <c r="C17" s="81"/>
      <c r="D17" s="81"/>
      <c r="E17" s="81"/>
      <c r="F17" s="81"/>
      <c r="G17" s="81"/>
      <c r="H17" s="81"/>
      <c r="I17" s="82"/>
    </row>
    <row r="18" spans="1:9" ht="14.25">
      <c r="A18" s="80"/>
      <c r="B18" s="81"/>
      <c r="C18" s="81"/>
      <c r="D18" s="81"/>
      <c r="E18" s="81"/>
      <c r="F18" s="87" t="s">
        <v>188</v>
      </c>
      <c r="G18" s="81"/>
      <c r="H18" s="81"/>
      <c r="I18" s="82"/>
    </row>
    <row r="19" spans="1:9" ht="14.25">
      <c r="A19" s="80"/>
      <c r="B19" s="81"/>
      <c r="C19" s="81"/>
      <c r="D19" s="81"/>
      <c r="E19" s="81"/>
      <c r="F19" s="93">
        <v>0.1777</v>
      </c>
      <c r="G19" s="81"/>
      <c r="H19" s="81"/>
      <c r="I19" s="82"/>
    </row>
    <row r="20" spans="1:9" ht="14.25">
      <c r="A20" s="94"/>
      <c r="B20" s="95"/>
      <c r="C20" s="95"/>
      <c r="D20" s="95"/>
      <c r="E20" s="95"/>
      <c r="F20" s="95"/>
      <c r="G20" s="95"/>
      <c r="H20" s="95"/>
      <c r="I20" s="96"/>
    </row>
    <row r="21" spans="1:9">
      <c r="A21" s="496" t="s">
        <v>189</v>
      </c>
      <c r="B21" s="496"/>
      <c r="C21" s="496"/>
      <c r="D21" s="496"/>
      <c r="E21" s="496"/>
      <c r="F21" s="496"/>
      <c r="G21" s="496"/>
      <c r="H21" s="496"/>
      <c r="I21" s="496"/>
    </row>
    <row r="23" spans="1:9">
      <c r="A23" s="97" t="s">
        <v>190</v>
      </c>
      <c r="B23" s="97"/>
      <c r="D23" s="97" t="s">
        <v>191</v>
      </c>
      <c r="E23" s="97"/>
      <c r="F23" s="97"/>
      <c r="G23" s="97"/>
    </row>
    <row r="24" spans="1:9" ht="15">
      <c r="A24" s="98" t="s">
        <v>192</v>
      </c>
      <c r="B24" s="98">
        <v>111</v>
      </c>
      <c r="D24" s="485" t="s">
        <v>193</v>
      </c>
      <c r="E24" s="485"/>
      <c r="F24" s="485" t="s">
        <v>194</v>
      </c>
      <c r="G24" s="485"/>
    </row>
    <row r="25" spans="1:9" ht="15">
      <c r="A25" s="98" t="s">
        <v>195</v>
      </c>
      <c r="B25" s="99">
        <f>((F26+G26*B24)/(1-F16))*(1+F19)*(I16/I15)</f>
        <v>90.070680751922609</v>
      </c>
      <c r="D25" s="100" t="s">
        <v>196</v>
      </c>
      <c r="E25" s="100" t="s">
        <v>197</v>
      </c>
      <c r="F25" s="100" t="s">
        <v>198</v>
      </c>
      <c r="G25" s="100" t="s">
        <v>199</v>
      </c>
    </row>
    <row r="26" spans="1:9" ht="15">
      <c r="D26" s="98">
        <v>24.715</v>
      </c>
      <c r="E26" s="98">
        <v>0.247</v>
      </c>
      <c r="F26" s="98">
        <v>22.244</v>
      </c>
      <c r="G26" s="98">
        <v>0.223</v>
      </c>
    </row>
    <row r="27" spans="1:9" ht="15">
      <c r="A27" s="76" t="s">
        <v>200</v>
      </c>
      <c r="D27" s="101"/>
      <c r="E27" s="101"/>
      <c r="F27" s="101"/>
      <c r="G27" s="101"/>
    </row>
    <row r="28" spans="1:9">
      <c r="A28" s="76" t="s">
        <v>201</v>
      </c>
    </row>
  </sheetData>
  <mergeCells count="7">
    <mergeCell ref="D24:E24"/>
    <mergeCell ref="F24:G24"/>
    <mergeCell ref="A3:I3"/>
    <mergeCell ref="A4:I4"/>
    <mergeCell ref="B8:D8"/>
    <mergeCell ref="H14:I14"/>
    <mergeCell ref="A21:I21"/>
  </mergeCells>
  <pageMargins left="0.35433070866141736" right="0.15748031496062992" top="1.1811023622047245" bottom="0.78740157480314965"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2.75"/>
  <cols>
    <col min="1" max="1" width="12.5" customWidth="1"/>
    <col min="2" max="2" width="64.5" customWidth="1"/>
    <col min="3" max="3" width="17.1640625" customWidth="1"/>
  </cols>
  <sheetData>
    <row r="1" spans="1:4" ht="14.25">
      <c r="A1" s="455"/>
      <c r="B1" s="456"/>
      <c r="C1" s="456"/>
      <c r="D1" s="457"/>
    </row>
    <row r="2" spans="1:4" ht="14.25">
      <c r="A2" s="458"/>
      <c r="B2" s="459"/>
      <c r="C2" s="459"/>
      <c r="D2" s="460"/>
    </row>
    <row r="3" spans="1:4" ht="14.25">
      <c r="A3" s="461"/>
      <c r="B3" s="462"/>
      <c r="C3" s="459"/>
      <c r="D3" s="460"/>
    </row>
    <row r="4" spans="1:4" ht="14.25">
      <c r="A4" s="461"/>
      <c r="B4" s="462"/>
      <c r="C4" s="459"/>
      <c r="D4" s="460"/>
    </row>
    <row r="5" spans="1:4" ht="14.25">
      <c r="A5" s="499" t="s">
        <v>399</v>
      </c>
      <c r="B5" s="500"/>
      <c r="C5" s="500"/>
      <c r="D5" s="501"/>
    </row>
    <row r="6" spans="1:4" ht="14.25">
      <c r="A6" s="458"/>
      <c r="B6" s="459"/>
      <c r="C6" s="459"/>
      <c r="D6" s="460"/>
    </row>
    <row r="7" spans="1:4" ht="14.25">
      <c r="A7" s="502" t="s">
        <v>568</v>
      </c>
      <c r="B7" s="503"/>
      <c r="C7" s="503"/>
      <c r="D7" s="504"/>
    </row>
    <row r="8" spans="1:4" ht="14.25">
      <c r="A8" s="502" t="s">
        <v>569</v>
      </c>
      <c r="B8" s="503"/>
      <c r="C8" s="503"/>
      <c r="D8" s="504"/>
    </row>
    <row r="9" spans="1:4">
      <c r="A9" s="329"/>
      <c r="B9" s="328"/>
      <c r="C9" s="328"/>
      <c r="D9" s="330"/>
    </row>
    <row r="10" spans="1:4" ht="16.5">
      <c r="A10" s="331"/>
      <c r="B10" s="332"/>
      <c r="C10" s="332"/>
      <c r="D10" s="333"/>
    </row>
    <row r="11" spans="1:4" ht="14.25">
      <c r="A11" s="463" t="s">
        <v>400</v>
      </c>
      <c r="B11" s="505" t="s">
        <v>401</v>
      </c>
      <c r="C11" s="506"/>
      <c r="D11" s="464">
        <f>SUM(D12:D15)</f>
        <v>3.61E-2</v>
      </c>
    </row>
    <row r="12" spans="1:4" ht="16.5">
      <c r="A12" s="465" t="s">
        <v>297</v>
      </c>
      <c r="B12" s="466" t="s">
        <v>402</v>
      </c>
      <c r="C12" s="467"/>
      <c r="D12" s="468">
        <v>2.1999999999999999E-2</v>
      </c>
    </row>
    <row r="13" spans="1:4" ht="16.5">
      <c r="A13" s="465" t="s">
        <v>403</v>
      </c>
      <c r="B13" s="466" t="s">
        <v>404</v>
      </c>
      <c r="C13" s="467"/>
      <c r="D13" s="468">
        <v>5.0000000000000001E-4</v>
      </c>
    </row>
    <row r="14" spans="1:4" ht="16.5">
      <c r="A14" s="465" t="s">
        <v>405</v>
      </c>
      <c r="B14" s="466" t="s">
        <v>406</v>
      </c>
      <c r="C14" s="467"/>
      <c r="D14" s="468">
        <v>3.3E-3</v>
      </c>
    </row>
    <row r="15" spans="1:4" ht="16.5">
      <c r="A15" s="465" t="s">
        <v>407</v>
      </c>
      <c r="B15" s="466" t="s">
        <v>408</v>
      </c>
      <c r="C15" s="467"/>
      <c r="D15" s="468">
        <v>1.03E-2</v>
      </c>
    </row>
    <row r="16" spans="1:4" ht="16.5">
      <c r="A16" s="334"/>
      <c r="B16" s="332"/>
      <c r="C16" s="332"/>
      <c r="D16" s="335"/>
    </row>
    <row r="17" spans="1:4" ht="14.25">
      <c r="A17" s="463" t="s">
        <v>409</v>
      </c>
      <c r="B17" s="505" t="s">
        <v>368</v>
      </c>
      <c r="C17" s="506"/>
      <c r="D17" s="464">
        <f>SUM(D18:D21)</f>
        <v>8.1499999999999989E-2</v>
      </c>
    </row>
    <row r="18" spans="1:4" ht="16.5">
      <c r="A18" s="465" t="s">
        <v>410</v>
      </c>
      <c r="B18" s="466" t="s">
        <v>411</v>
      </c>
      <c r="C18" s="469"/>
      <c r="D18" s="470">
        <v>6.4999999999999997E-3</v>
      </c>
    </row>
    <row r="19" spans="1:4" ht="16.5">
      <c r="A19" s="465" t="s">
        <v>412</v>
      </c>
      <c r="B19" s="466" t="s">
        <v>413</v>
      </c>
      <c r="C19" s="467"/>
      <c r="D19" s="468">
        <v>0.03</v>
      </c>
    </row>
    <row r="20" spans="1:4" ht="16.5">
      <c r="A20" s="465" t="s">
        <v>414</v>
      </c>
      <c r="B20" s="466" t="s">
        <v>415</v>
      </c>
      <c r="C20" s="467"/>
      <c r="D20" s="471">
        <v>0</v>
      </c>
    </row>
    <row r="21" spans="1:4" ht="16.5">
      <c r="A21" s="465" t="s">
        <v>416</v>
      </c>
      <c r="B21" s="466" t="s">
        <v>417</v>
      </c>
      <c r="C21" s="467"/>
      <c r="D21" s="468">
        <v>4.4999999999999998E-2</v>
      </c>
    </row>
    <row r="22" spans="1:4" ht="16.5">
      <c r="A22" s="334"/>
      <c r="B22" s="332"/>
      <c r="C22" s="332"/>
      <c r="D22" s="336"/>
    </row>
    <row r="23" spans="1:4" ht="14.25">
      <c r="A23" s="463" t="s">
        <v>418</v>
      </c>
      <c r="B23" s="505" t="s">
        <v>367</v>
      </c>
      <c r="C23" s="506"/>
      <c r="D23" s="464">
        <f>D24</f>
        <v>4.3799999999999999E-2</v>
      </c>
    </row>
    <row r="24" spans="1:4" ht="16.5">
      <c r="A24" s="465" t="s">
        <v>230</v>
      </c>
      <c r="B24" s="466" t="s">
        <v>419</v>
      </c>
      <c r="C24" s="469"/>
      <c r="D24" s="470">
        <v>4.3799999999999999E-2</v>
      </c>
    </row>
    <row r="25" spans="1:4" ht="17.25" thickBot="1">
      <c r="A25" s="334"/>
      <c r="B25" s="332"/>
      <c r="C25" s="332"/>
      <c r="D25" s="336"/>
    </row>
    <row r="26" spans="1:4" ht="15" thickBot="1">
      <c r="A26" s="472" t="s">
        <v>420</v>
      </c>
      <c r="B26" s="497" t="s">
        <v>421</v>
      </c>
      <c r="C26" s="498"/>
      <c r="D26" s="473">
        <f>(((1+D12+D13+D14)*(1+D15)*(1+D24))/(1-D17))-1</f>
        <v>0.17774475711703874</v>
      </c>
    </row>
    <row r="27" spans="1:4" ht="16.5">
      <c r="A27" s="331"/>
      <c r="B27" s="332"/>
      <c r="C27" s="332"/>
      <c r="D27" s="333"/>
    </row>
    <row r="28" spans="1:4" ht="16.5">
      <c r="A28" s="477" t="s">
        <v>422</v>
      </c>
      <c r="B28" s="478"/>
      <c r="C28" s="478"/>
      <c r="D28" s="479"/>
    </row>
    <row r="29" spans="1:4" ht="16.5">
      <c r="A29" s="331"/>
      <c r="B29" s="332"/>
      <c r="C29" s="332"/>
      <c r="D29" s="333"/>
    </row>
    <row r="30" spans="1:4" ht="16.5">
      <c r="A30" s="331"/>
      <c r="B30" s="328"/>
      <c r="C30" s="332"/>
      <c r="D30" s="333"/>
    </row>
    <row r="31" spans="1:4" ht="16.5">
      <c r="A31" s="331"/>
      <c r="B31" s="332"/>
      <c r="C31" s="332"/>
      <c r="D31" s="333"/>
    </row>
    <row r="32" spans="1:4" ht="16.5">
      <c r="A32" s="331" t="s">
        <v>423</v>
      </c>
      <c r="B32" s="332"/>
      <c r="C32" s="332"/>
      <c r="D32" s="333"/>
    </row>
    <row r="33" spans="1:4" ht="16.5">
      <c r="A33" s="337" t="s">
        <v>424</v>
      </c>
      <c r="B33" s="332"/>
      <c r="C33" s="332"/>
      <c r="D33" s="333"/>
    </row>
    <row r="34" spans="1:4" ht="16.5">
      <c r="A34" s="337" t="s">
        <v>425</v>
      </c>
      <c r="B34" s="332"/>
      <c r="C34" s="332"/>
      <c r="D34" s="333"/>
    </row>
    <row r="35" spans="1:4" ht="16.5">
      <c r="A35" s="337" t="s">
        <v>426</v>
      </c>
      <c r="B35" s="332"/>
      <c r="C35" s="332"/>
      <c r="D35" s="333"/>
    </row>
    <row r="36" spans="1:4" ht="16.5">
      <c r="A36" s="337" t="s">
        <v>427</v>
      </c>
      <c r="B36" s="332"/>
      <c r="C36" s="332"/>
      <c r="D36" s="333"/>
    </row>
    <row r="37" spans="1:4" ht="16.5">
      <c r="A37" s="337" t="s">
        <v>428</v>
      </c>
      <c r="B37" s="338"/>
      <c r="C37" s="338"/>
      <c r="D37" s="339"/>
    </row>
    <row r="38" spans="1:4" ht="16.5">
      <c r="A38" s="337" t="s">
        <v>429</v>
      </c>
      <c r="B38" s="328"/>
      <c r="C38" s="328"/>
      <c r="D38" s="330"/>
    </row>
    <row r="39" spans="1:4" ht="13.5" thickBot="1">
      <c r="A39" s="340"/>
      <c r="B39" s="341"/>
      <c r="C39" s="341"/>
      <c r="D39" s="342"/>
    </row>
  </sheetData>
  <mergeCells count="8">
    <mergeCell ref="B26:C26"/>
    <mergeCell ref="A28:D28"/>
    <mergeCell ref="A5:D5"/>
    <mergeCell ref="A7:D7"/>
    <mergeCell ref="A8:D8"/>
    <mergeCell ref="B11:C11"/>
    <mergeCell ref="B17:C17"/>
    <mergeCell ref="B23:C2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3"/>
  <sheetViews>
    <sheetView topLeftCell="A9" zoomScale="115" zoomScaleNormal="115" zoomScaleSheetLayoutView="100" workbookViewId="0">
      <selection activeCell="E25" sqref="E25"/>
    </sheetView>
  </sheetViews>
  <sheetFormatPr defaultRowHeight="12.75"/>
  <cols>
    <col min="1" max="1" width="8.6640625" style="76" customWidth="1"/>
    <col min="2" max="2" width="41" style="76" customWidth="1"/>
    <col min="3" max="3" width="14.1640625" style="76" customWidth="1"/>
    <col min="4" max="4" width="11.33203125" style="76" customWidth="1"/>
    <col min="5" max="5" width="15.5" style="76" customWidth="1"/>
    <col min="6" max="6" width="11.33203125" style="76" customWidth="1"/>
    <col min="7" max="7" width="12.83203125" style="76" customWidth="1"/>
    <col min="8" max="8" width="10" style="76" customWidth="1"/>
    <col min="9" max="9" width="13.1640625" style="76" customWidth="1"/>
    <col min="10" max="10" width="16.6640625" style="76" bestFit="1" customWidth="1"/>
    <col min="11" max="252" width="9.33203125" style="76"/>
    <col min="253" max="253" width="8.6640625" style="76" customWidth="1"/>
    <col min="254" max="254" width="41" style="76" customWidth="1"/>
    <col min="255" max="255" width="14.1640625" style="76" customWidth="1"/>
    <col min="256" max="256" width="11.33203125" style="76" customWidth="1"/>
    <col min="257" max="257" width="15.5" style="76" customWidth="1"/>
    <col min="258" max="258" width="11.33203125" style="76" customWidth="1"/>
    <col min="259" max="259" width="12.83203125" style="76" customWidth="1"/>
    <col min="260" max="260" width="10" style="76" customWidth="1"/>
    <col min="261" max="261" width="13.1640625" style="76" customWidth="1"/>
    <col min="262" max="262" width="9.33203125" style="76"/>
    <col min="263" max="263" width="14.5" style="76" customWidth="1"/>
    <col min="264" max="264" width="9.33203125" style="76"/>
    <col min="265" max="265" width="16.33203125" style="76" customWidth="1"/>
    <col min="266" max="266" width="16.6640625" style="76" bestFit="1" customWidth="1"/>
    <col min="267" max="508" width="9.33203125" style="76"/>
    <col min="509" max="509" width="8.6640625" style="76" customWidth="1"/>
    <col min="510" max="510" width="41" style="76" customWidth="1"/>
    <col min="511" max="511" width="14.1640625" style="76" customWidth="1"/>
    <col min="512" max="512" width="11.33203125" style="76" customWidth="1"/>
    <col min="513" max="513" width="15.5" style="76" customWidth="1"/>
    <col min="514" max="514" width="11.33203125" style="76" customWidth="1"/>
    <col min="515" max="515" width="12.83203125" style="76" customWidth="1"/>
    <col min="516" max="516" width="10" style="76" customWidth="1"/>
    <col min="517" max="517" width="13.1640625" style="76" customWidth="1"/>
    <col min="518" max="518" width="9.33203125" style="76"/>
    <col min="519" max="519" width="14.5" style="76" customWidth="1"/>
    <col min="520" max="520" width="9.33203125" style="76"/>
    <col min="521" max="521" width="16.33203125" style="76" customWidth="1"/>
    <col min="522" max="522" width="16.6640625" style="76" bestFit="1" customWidth="1"/>
    <col min="523" max="764" width="9.33203125" style="76"/>
    <col min="765" max="765" width="8.6640625" style="76" customWidth="1"/>
    <col min="766" max="766" width="41" style="76" customWidth="1"/>
    <col min="767" max="767" width="14.1640625" style="76" customWidth="1"/>
    <col min="768" max="768" width="11.33203125" style="76" customWidth="1"/>
    <col min="769" max="769" width="15.5" style="76" customWidth="1"/>
    <col min="770" max="770" width="11.33203125" style="76" customWidth="1"/>
    <col min="771" max="771" width="12.83203125" style="76" customWidth="1"/>
    <col min="772" max="772" width="10" style="76" customWidth="1"/>
    <col min="773" max="773" width="13.1640625" style="76" customWidth="1"/>
    <col min="774" max="774" width="9.33203125" style="76"/>
    <col min="775" max="775" width="14.5" style="76" customWidth="1"/>
    <col min="776" max="776" width="9.33203125" style="76"/>
    <col min="777" max="777" width="16.33203125" style="76" customWidth="1"/>
    <col min="778" max="778" width="16.6640625" style="76" bestFit="1" customWidth="1"/>
    <col min="779" max="1020" width="9.33203125" style="76"/>
    <col min="1021" max="1021" width="8.6640625" style="76" customWidth="1"/>
    <col min="1022" max="1022" width="41" style="76" customWidth="1"/>
    <col min="1023" max="1023" width="14.1640625" style="76" customWidth="1"/>
    <col min="1024" max="1024" width="11.33203125" style="76" customWidth="1"/>
    <col min="1025" max="1025" width="15.5" style="76" customWidth="1"/>
    <col min="1026" max="1026" width="11.33203125" style="76" customWidth="1"/>
    <col min="1027" max="1027" width="12.83203125" style="76" customWidth="1"/>
    <col min="1028" max="1028" width="10" style="76" customWidth="1"/>
    <col min="1029" max="1029" width="13.1640625" style="76" customWidth="1"/>
    <col min="1030" max="1030" width="9.33203125" style="76"/>
    <col min="1031" max="1031" width="14.5" style="76" customWidth="1"/>
    <col min="1032" max="1032" width="9.33203125" style="76"/>
    <col min="1033" max="1033" width="16.33203125" style="76" customWidth="1"/>
    <col min="1034" max="1034" width="16.6640625" style="76" bestFit="1" customWidth="1"/>
    <col min="1035" max="1276" width="9.33203125" style="76"/>
    <col min="1277" max="1277" width="8.6640625" style="76" customWidth="1"/>
    <col min="1278" max="1278" width="41" style="76" customWidth="1"/>
    <col min="1279" max="1279" width="14.1640625" style="76" customWidth="1"/>
    <col min="1280" max="1280" width="11.33203125" style="76" customWidth="1"/>
    <col min="1281" max="1281" width="15.5" style="76" customWidth="1"/>
    <col min="1282" max="1282" width="11.33203125" style="76" customWidth="1"/>
    <col min="1283" max="1283" width="12.83203125" style="76" customWidth="1"/>
    <col min="1284" max="1284" width="10" style="76" customWidth="1"/>
    <col min="1285" max="1285" width="13.1640625" style="76" customWidth="1"/>
    <col min="1286" max="1286" width="9.33203125" style="76"/>
    <col min="1287" max="1287" width="14.5" style="76" customWidth="1"/>
    <col min="1288" max="1288" width="9.33203125" style="76"/>
    <col min="1289" max="1289" width="16.33203125" style="76" customWidth="1"/>
    <col min="1290" max="1290" width="16.6640625" style="76" bestFit="1" customWidth="1"/>
    <col min="1291" max="1532" width="9.33203125" style="76"/>
    <col min="1533" max="1533" width="8.6640625" style="76" customWidth="1"/>
    <col min="1534" max="1534" width="41" style="76" customWidth="1"/>
    <col min="1535" max="1535" width="14.1640625" style="76" customWidth="1"/>
    <col min="1536" max="1536" width="11.33203125" style="76" customWidth="1"/>
    <col min="1537" max="1537" width="15.5" style="76" customWidth="1"/>
    <col min="1538" max="1538" width="11.33203125" style="76" customWidth="1"/>
    <col min="1539" max="1539" width="12.83203125" style="76" customWidth="1"/>
    <col min="1540" max="1540" width="10" style="76" customWidth="1"/>
    <col min="1541" max="1541" width="13.1640625" style="76" customWidth="1"/>
    <col min="1542" max="1542" width="9.33203125" style="76"/>
    <col min="1543" max="1543" width="14.5" style="76" customWidth="1"/>
    <col min="1544" max="1544" width="9.33203125" style="76"/>
    <col min="1545" max="1545" width="16.33203125" style="76" customWidth="1"/>
    <col min="1546" max="1546" width="16.6640625" style="76" bestFit="1" customWidth="1"/>
    <col min="1547" max="1788" width="9.33203125" style="76"/>
    <col min="1789" max="1789" width="8.6640625" style="76" customWidth="1"/>
    <col min="1790" max="1790" width="41" style="76" customWidth="1"/>
    <col min="1791" max="1791" width="14.1640625" style="76" customWidth="1"/>
    <col min="1792" max="1792" width="11.33203125" style="76" customWidth="1"/>
    <col min="1793" max="1793" width="15.5" style="76" customWidth="1"/>
    <col min="1794" max="1794" width="11.33203125" style="76" customWidth="1"/>
    <col min="1795" max="1795" width="12.83203125" style="76" customWidth="1"/>
    <col min="1796" max="1796" width="10" style="76" customWidth="1"/>
    <col min="1797" max="1797" width="13.1640625" style="76" customWidth="1"/>
    <col min="1798" max="1798" width="9.33203125" style="76"/>
    <col min="1799" max="1799" width="14.5" style="76" customWidth="1"/>
    <col min="1800" max="1800" width="9.33203125" style="76"/>
    <col min="1801" max="1801" width="16.33203125" style="76" customWidth="1"/>
    <col min="1802" max="1802" width="16.6640625" style="76" bestFit="1" customWidth="1"/>
    <col min="1803" max="2044" width="9.33203125" style="76"/>
    <col min="2045" max="2045" width="8.6640625" style="76" customWidth="1"/>
    <col min="2046" max="2046" width="41" style="76" customWidth="1"/>
    <col min="2047" max="2047" width="14.1640625" style="76" customWidth="1"/>
    <col min="2048" max="2048" width="11.33203125" style="76" customWidth="1"/>
    <col min="2049" max="2049" width="15.5" style="76" customWidth="1"/>
    <col min="2050" max="2050" width="11.33203125" style="76" customWidth="1"/>
    <col min="2051" max="2051" width="12.83203125" style="76" customWidth="1"/>
    <col min="2052" max="2052" width="10" style="76" customWidth="1"/>
    <col min="2053" max="2053" width="13.1640625" style="76" customWidth="1"/>
    <col min="2054" max="2054" width="9.33203125" style="76"/>
    <col min="2055" max="2055" width="14.5" style="76" customWidth="1"/>
    <col min="2056" max="2056" width="9.33203125" style="76"/>
    <col min="2057" max="2057" width="16.33203125" style="76" customWidth="1"/>
    <col min="2058" max="2058" width="16.6640625" style="76" bestFit="1" customWidth="1"/>
    <col min="2059" max="2300" width="9.33203125" style="76"/>
    <col min="2301" max="2301" width="8.6640625" style="76" customWidth="1"/>
    <col min="2302" max="2302" width="41" style="76" customWidth="1"/>
    <col min="2303" max="2303" width="14.1640625" style="76" customWidth="1"/>
    <col min="2304" max="2304" width="11.33203125" style="76" customWidth="1"/>
    <col min="2305" max="2305" width="15.5" style="76" customWidth="1"/>
    <col min="2306" max="2306" width="11.33203125" style="76" customWidth="1"/>
    <col min="2307" max="2307" width="12.83203125" style="76" customWidth="1"/>
    <col min="2308" max="2308" width="10" style="76" customWidth="1"/>
    <col min="2309" max="2309" width="13.1640625" style="76" customWidth="1"/>
    <col min="2310" max="2310" width="9.33203125" style="76"/>
    <col min="2311" max="2311" width="14.5" style="76" customWidth="1"/>
    <col min="2312" max="2312" width="9.33203125" style="76"/>
    <col min="2313" max="2313" width="16.33203125" style="76" customWidth="1"/>
    <col min="2314" max="2314" width="16.6640625" style="76" bestFit="1" customWidth="1"/>
    <col min="2315" max="2556" width="9.33203125" style="76"/>
    <col min="2557" max="2557" width="8.6640625" style="76" customWidth="1"/>
    <col min="2558" max="2558" width="41" style="76" customWidth="1"/>
    <col min="2559" max="2559" width="14.1640625" style="76" customWidth="1"/>
    <col min="2560" max="2560" width="11.33203125" style="76" customWidth="1"/>
    <col min="2561" max="2561" width="15.5" style="76" customWidth="1"/>
    <col min="2562" max="2562" width="11.33203125" style="76" customWidth="1"/>
    <col min="2563" max="2563" width="12.83203125" style="76" customWidth="1"/>
    <col min="2564" max="2564" width="10" style="76" customWidth="1"/>
    <col min="2565" max="2565" width="13.1640625" style="76" customWidth="1"/>
    <col min="2566" max="2566" width="9.33203125" style="76"/>
    <col min="2567" max="2567" width="14.5" style="76" customWidth="1"/>
    <col min="2568" max="2568" width="9.33203125" style="76"/>
    <col min="2569" max="2569" width="16.33203125" style="76" customWidth="1"/>
    <col min="2570" max="2570" width="16.6640625" style="76" bestFit="1" customWidth="1"/>
    <col min="2571" max="2812" width="9.33203125" style="76"/>
    <col min="2813" max="2813" width="8.6640625" style="76" customWidth="1"/>
    <col min="2814" max="2814" width="41" style="76" customWidth="1"/>
    <col min="2815" max="2815" width="14.1640625" style="76" customWidth="1"/>
    <col min="2816" max="2816" width="11.33203125" style="76" customWidth="1"/>
    <col min="2817" max="2817" width="15.5" style="76" customWidth="1"/>
    <col min="2818" max="2818" width="11.33203125" style="76" customWidth="1"/>
    <col min="2819" max="2819" width="12.83203125" style="76" customWidth="1"/>
    <col min="2820" max="2820" width="10" style="76" customWidth="1"/>
    <col min="2821" max="2821" width="13.1640625" style="76" customWidth="1"/>
    <col min="2822" max="2822" width="9.33203125" style="76"/>
    <col min="2823" max="2823" width="14.5" style="76" customWidth="1"/>
    <col min="2824" max="2824" width="9.33203125" style="76"/>
    <col min="2825" max="2825" width="16.33203125" style="76" customWidth="1"/>
    <col min="2826" max="2826" width="16.6640625" style="76" bestFit="1" customWidth="1"/>
    <col min="2827" max="3068" width="9.33203125" style="76"/>
    <col min="3069" max="3069" width="8.6640625" style="76" customWidth="1"/>
    <col min="3070" max="3070" width="41" style="76" customWidth="1"/>
    <col min="3071" max="3071" width="14.1640625" style="76" customWidth="1"/>
    <col min="3072" max="3072" width="11.33203125" style="76" customWidth="1"/>
    <col min="3073" max="3073" width="15.5" style="76" customWidth="1"/>
    <col min="3074" max="3074" width="11.33203125" style="76" customWidth="1"/>
    <col min="3075" max="3075" width="12.83203125" style="76" customWidth="1"/>
    <col min="3076" max="3076" width="10" style="76" customWidth="1"/>
    <col min="3077" max="3077" width="13.1640625" style="76" customWidth="1"/>
    <col min="3078" max="3078" width="9.33203125" style="76"/>
    <col min="3079" max="3079" width="14.5" style="76" customWidth="1"/>
    <col min="3080" max="3080" width="9.33203125" style="76"/>
    <col min="3081" max="3081" width="16.33203125" style="76" customWidth="1"/>
    <col min="3082" max="3082" width="16.6640625" style="76" bestFit="1" customWidth="1"/>
    <col min="3083" max="3324" width="9.33203125" style="76"/>
    <col min="3325" max="3325" width="8.6640625" style="76" customWidth="1"/>
    <col min="3326" max="3326" width="41" style="76" customWidth="1"/>
    <col min="3327" max="3327" width="14.1640625" style="76" customWidth="1"/>
    <col min="3328" max="3328" width="11.33203125" style="76" customWidth="1"/>
    <col min="3329" max="3329" width="15.5" style="76" customWidth="1"/>
    <col min="3330" max="3330" width="11.33203125" style="76" customWidth="1"/>
    <col min="3331" max="3331" width="12.83203125" style="76" customWidth="1"/>
    <col min="3332" max="3332" width="10" style="76" customWidth="1"/>
    <col min="3333" max="3333" width="13.1640625" style="76" customWidth="1"/>
    <col min="3334" max="3334" width="9.33203125" style="76"/>
    <col min="3335" max="3335" width="14.5" style="76" customWidth="1"/>
    <col min="3336" max="3336" width="9.33203125" style="76"/>
    <col min="3337" max="3337" width="16.33203125" style="76" customWidth="1"/>
    <col min="3338" max="3338" width="16.6640625" style="76" bestFit="1" customWidth="1"/>
    <col min="3339" max="3580" width="9.33203125" style="76"/>
    <col min="3581" max="3581" width="8.6640625" style="76" customWidth="1"/>
    <col min="3582" max="3582" width="41" style="76" customWidth="1"/>
    <col min="3583" max="3583" width="14.1640625" style="76" customWidth="1"/>
    <col min="3584" max="3584" width="11.33203125" style="76" customWidth="1"/>
    <col min="3585" max="3585" width="15.5" style="76" customWidth="1"/>
    <col min="3586" max="3586" width="11.33203125" style="76" customWidth="1"/>
    <col min="3587" max="3587" width="12.83203125" style="76" customWidth="1"/>
    <col min="3588" max="3588" width="10" style="76" customWidth="1"/>
    <col min="3589" max="3589" width="13.1640625" style="76" customWidth="1"/>
    <col min="3590" max="3590" width="9.33203125" style="76"/>
    <col min="3591" max="3591" width="14.5" style="76" customWidth="1"/>
    <col min="3592" max="3592" width="9.33203125" style="76"/>
    <col min="3593" max="3593" width="16.33203125" style="76" customWidth="1"/>
    <col min="3594" max="3594" width="16.6640625" style="76" bestFit="1" customWidth="1"/>
    <col min="3595" max="3836" width="9.33203125" style="76"/>
    <col min="3837" max="3837" width="8.6640625" style="76" customWidth="1"/>
    <col min="3838" max="3838" width="41" style="76" customWidth="1"/>
    <col min="3839" max="3839" width="14.1640625" style="76" customWidth="1"/>
    <col min="3840" max="3840" width="11.33203125" style="76" customWidth="1"/>
    <col min="3841" max="3841" width="15.5" style="76" customWidth="1"/>
    <col min="3842" max="3842" width="11.33203125" style="76" customWidth="1"/>
    <col min="3843" max="3843" width="12.83203125" style="76" customWidth="1"/>
    <col min="3844" max="3844" width="10" style="76" customWidth="1"/>
    <col min="3845" max="3845" width="13.1640625" style="76" customWidth="1"/>
    <col min="3846" max="3846" width="9.33203125" style="76"/>
    <col min="3847" max="3847" width="14.5" style="76" customWidth="1"/>
    <col min="3848" max="3848" width="9.33203125" style="76"/>
    <col min="3849" max="3849" width="16.33203125" style="76" customWidth="1"/>
    <col min="3850" max="3850" width="16.6640625" style="76" bestFit="1" customWidth="1"/>
    <col min="3851" max="4092" width="9.33203125" style="76"/>
    <col min="4093" max="4093" width="8.6640625" style="76" customWidth="1"/>
    <col min="4094" max="4094" width="41" style="76" customWidth="1"/>
    <col min="4095" max="4095" width="14.1640625" style="76" customWidth="1"/>
    <col min="4096" max="4096" width="11.33203125" style="76" customWidth="1"/>
    <col min="4097" max="4097" width="15.5" style="76" customWidth="1"/>
    <col min="4098" max="4098" width="11.33203125" style="76" customWidth="1"/>
    <col min="4099" max="4099" width="12.83203125" style="76" customWidth="1"/>
    <col min="4100" max="4100" width="10" style="76" customWidth="1"/>
    <col min="4101" max="4101" width="13.1640625" style="76" customWidth="1"/>
    <col min="4102" max="4102" width="9.33203125" style="76"/>
    <col min="4103" max="4103" width="14.5" style="76" customWidth="1"/>
    <col min="4104" max="4104" width="9.33203125" style="76"/>
    <col min="4105" max="4105" width="16.33203125" style="76" customWidth="1"/>
    <col min="4106" max="4106" width="16.6640625" style="76" bestFit="1" customWidth="1"/>
    <col min="4107" max="4348" width="9.33203125" style="76"/>
    <col min="4349" max="4349" width="8.6640625" style="76" customWidth="1"/>
    <col min="4350" max="4350" width="41" style="76" customWidth="1"/>
    <col min="4351" max="4351" width="14.1640625" style="76" customWidth="1"/>
    <col min="4352" max="4352" width="11.33203125" style="76" customWidth="1"/>
    <col min="4353" max="4353" width="15.5" style="76" customWidth="1"/>
    <col min="4354" max="4354" width="11.33203125" style="76" customWidth="1"/>
    <col min="4355" max="4355" width="12.83203125" style="76" customWidth="1"/>
    <col min="4356" max="4356" width="10" style="76" customWidth="1"/>
    <col min="4357" max="4357" width="13.1640625" style="76" customWidth="1"/>
    <col min="4358" max="4358" width="9.33203125" style="76"/>
    <col min="4359" max="4359" width="14.5" style="76" customWidth="1"/>
    <col min="4360" max="4360" width="9.33203125" style="76"/>
    <col min="4361" max="4361" width="16.33203125" style="76" customWidth="1"/>
    <col min="4362" max="4362" width="16.6640625" style="76" bestFit="1" customWidth="1"/>
    <col min="4363" max="4604" width="9.33203125" style="76"/>
    <col min="4605" max="4605" width="8.6640625" style="76" customWidth="1"/>
    <col min="4606" max="4606" width="41" style="76" customWidth="1"/>
    <col min="4607" max="4607" width="14.1640625" style="76" customWidth="1"/>
    <col min="4608" max="4608" width="11.33203125" style="76" customWidth="1"/>
    <col min="4609" max="4609" width="15.5" style="76" customWidth="1"/>
    <col min="4610" max="4610" width="11.33203125" style="76" customWidth="1"/>
    <col min="4611" max="4611" width="12.83203125" style="76" customWidth="1"/>
    <col min="4612" max="4612" width="10" style="76" customWidth="1"/>
    <col min="4613" max="4613" width="13.1640625" style="76" customWidth="1"/>
    <col min="4614" max="4614" width="9.33203125" style="76"/>
    <col min="4615" max="4615" width="14.5" style="76" customWidth="1"/>
    <col min="4616" max="4616" width="9.33203125" style="76"/>
    <col min="4617" max="4617" width="16.33203125" style="76" customWidth="1"/>
    <col min="4618" max="4618" width="16.6640625" style="76" bestFit="1" customWidth="1"/>
    <col min="4619" max="4860" width="9.33203125" style="76"/>
    <col min="4861" max="4861" width="8.6640625" style="76" customWidth="1"/>
    <col min="4862" max="4862" width="41" style="76" customWidth="1"/>
    <col min="4863" max="4863" width="14.1640625" style="76" customWidth="1"/>
    <col min="4864" max="4864" width="11.33203125" style="76" customWidth="1"/>
    <col min="4865" max="4865" width="15.5" style="76" customWidth="1"/>
    <col min="4866" max="4866" width="11.33203125" style="76" customWidth="1"/>
    <col min="4867" max="4867" width="12.83203125" style="76" customWidth="1"/>
    <col min="4868" max="4868" width="10" style="76" customWidth="1"/>
    <col min="4869" max="4869" width="13.1640625" style="76" customWidth="1"/>
    <col min="4870" max="4870" width="9.33203125" style="76"/>
    <col min="4871" max="4871" width="14.5" style="76" customWidth="1"/>
    <col min="4872" max="4872" width="9.33203125" style="76"/>
    <col min="4873" max="4873" width="16.33203125" style="76" customWidth="1"/>
    <col min="4874" max="4874" width="16.6640625" style="76" bestFit="1" customWidth="1"/>
    <col min="4875" max="5116" width="9.33203125" style="76"/>
    <col min="5117" max="5117" width="8.6640625" style="76" customWidth="1"/>
    <col min="5118" max="5118" width="41" style="76" customWidth="1"/>
    <col min="5119" max="5119" width="14.1640625" style="76" customWidth="1"/>
    <col min="5120" max="5120" width="11.33203125" style="76" customWidth="1"/>
    <col min="5121" max="5121" width="15.5" style="76" customWidth="1"/>
    <col min="5122" max="5122" width="11.33203125" style="76" customWidth="1"/>
    <col min="5123" max="5123" width="12.83203125" style="76" customWidth="1"/>
    <col min="5124" max="5124" width="10" style="76" customWidth="1"/>
    <col min="5125" max="5125" width="13.1640625" style="76" customWidth="1"/>
    <col min="5126" max="5126" width="9.33203125" style="76"/>
    <col min="5127" max="5127" width="14.5" style="76" customWidth="1"/>
    <col min="5128" max="5128" width="9.33203125" style="76"/>
    <col min="5129" max="5129" width="16.33203125" style="76" customWidth="1"/>
    <col min="5130" max="5130" width="16.6640625" style="76" bestFit="1" customWidth="1"/>
    <col min="5131" max="5372" width="9.33203125" style="76"/>
    <col min="5373" max="5373" width="8.6640625" style="76" customWidth="1"/>
    <col min="5374" max="5374" width="41" style="76" customWidth="1"/>
    <col min="5375" max="5375" width="14.1640625" style="76" customWidth="1"/>
    <col min="5376" max="5376" width="11.33203125" style="76" customWidth="1"/>
    <col min="5377" max="5377" width="15.5" style="76" customWidth="1"/>
    <col min="5378" max="5378" width="11.33203125" style="76" customWidth="1"/>
    <col min="5379" max="5379" width="12.83203125" style="76" customWidth="1"/>
    <col min="5380" max="5380" width="10" style="76" customWidth="1"/>
    <col min="5381" max="5381" width="13.1640625" style="76" customWidth="1"/>
    <col min="5382" max="5382" width="9.33203125" style="76"/>
    <col min="5383" max="5383" width="14.5" style="76" customWidth="1"/>
    <col min="5384" max="5384" width="9.33203125" style="76"/>
    <col min="5385" max="5385" width="16.33203125" style="76" customWidth="1"/>
    <col min="5386" max="5386" width="16.6640625" style="76" bestFit="1" customWidth="1"/>
    <col min="5387" max="5628" width="9.33203125" style="76"/>
    <col min="5629" max="5629" width="8.6640625" style="76" customWidth="1"/>
    <col min="5630" max="5630" width="41" style="76" customWidth="1"/>
    <col min="5631" max="5631" width="14.1640625" style="76" customWidth="1"/>
    <col min="5632" max="5632" width="11.33203125" style="76" customWidth="1"/>
    <col min="5633" max="5633" width="15.5" style="76" customWidth="1"/>
    <col min="5634" max="5634" width="11.33203125" style="76" customWidth="1"/>
    <col min="5635" max="5635" width="12.83203125" style="76" customWidth="1"/>
    <col min="5636" max="5636" width="10" style="76" customWidth="1"/>
    <col min="5637" max="5637" width="13.1640625" style="76" customWidth="1"/>
    <col min="5638" max="5638" width="9.33203125" style="76"/>
    <col min="5639" max="5639" width="14.5" style="76" customWidth="1"/>
    <col min="5640" max="5640" width="9.33203125" style="76"/>
    <col min="5641" max="5641" width="16.33203125" style="76" customWidth="1"/>
    <col min="5642" max="5642" width="16.6640625" style="76" bestFit="1" customWidth="1"/>
    <col min="5643" max="5884" width="9.33203125" style="76"/>
    <col min="5885" max="5885" width="8.6640625" style="76" customWidth="1"/>
    <col min="5886" max="5886" width="41" style="76" customWidth="1"/>
    <col min="5887" max="5887" width="14.1640625" style="76" customWidth="1"/>
    <col min="5888" max="5888" width="11.33203125" style="76" customWidth="1"/>
    <col min="5889" max="5889" width="15.5" style="76" customWidth="1"/>
    <col min="5890" max="5890" width="11.33203125" style="76" customWidth="1"/>
    <col min="5891" max="5891" width="12.83203125" style="76" customWidth="1"/>
    <col min="5892" max="5892" width="10" style="76" customWidth="1"/>
    <col min="5893" max="5893" width="13.1640625" style="76" customWidth="1"/>
    <col min="5894" max="5894" width="9.33203125" style="76"/>
    <col min="5895" max="5895" width="14.5" style="76" customWidth="1"/>
    <col min="5896" max="5896" width="9.33203125" style="76"/>
    <col min="5897" max="5897" width="16.33203125" style="76" customWidth="1"/>
    <col min="5898" max="5898" width="16.6640625" style="76" bestFit="1" customWidth="1"/>
    <col min="5899" max="6140" width="9.33203125" style="76"/>
    <col min="6141" max="6141" width="8.6640625" style="76" customWidth="1"/>
    <col min="6142" max="6142" width="41" style="76" customWidth="1"/>
    <col min="6143" max="6143" width="14.1640625" style="76" customWidth="1"/>
    <col min="6144" max="6144" width="11.33203125" style="76" customWidth="1"/>
    <col min="6145" max="6145" width="15.5" style="76" customWidth="1"/>
    <col min="6146" max="6146" width="11.33203125" style="76" customWidth="1"/>
    <col min="6147" max="6147" width="12.83203125" style="76" customWidth="1"/>
    <col min="6148" max="6148" width="10" style="76" customWidth="1"/>
    <col min="6149" max="6149" width="13.1640625" style="76" customWidth="1"/>
    <col min="6150" max="6150" width="9.33203125" style="76"/>
    <col min="6151" max="6151" width="14.5" style="76" customWidth="1"/>
    <col min="6152" max="6152" width="9.33203125" style="76"/>
    <col min="6153" max="6153" width="16.33203125" style="76" customWidth="1"/>
    <col min="6154" max="6154" width="16.6640625" style="76" bestFit="1" customWidth="1"/>
    <col min="6155" max="6396" width="9.33203125" style="76"/>
    <col min="6397" max="6397" width="8.6640625" style="76" customWidth="1"/>
    <col min="6398" max="6398" width="41" style="76" customWidth="1"/>
    <col min="6399" max="6399" width="14.1640625" style="76" customWidth="1"/>
    <col min="6400" max="6400" width="11.33203125" style="76" customWidth="1"/>
    <col min="6401" max="6401" width="15.5" style="76" customWidth="1"/>
    <col min="6402" max="6402" width="11.33203125" style="76" customWidth="1"/>
    <col min="6403" max="6403" width="12.83203125" style="76" customWidth="1"/>
    <col min="6404" max="6404" width="10" style="76" customWidth="1"/>
    <col min="6405" max="6405" width="13.1640625" style="76" customWidth="1"/>
    <col min="6406" max="6406" width="9.33203125" style="76"/>
    <col min="6407" max="6407" width="14.5" style="76" customWidth="1"/>
    <col min="6408" max="6408" width="9.33203125" style="76"/>
    <col min="6409" max="6409" width="16.33203125" style="76" customWidth="1"/>
    <col min="6410" max="6410" width="16.6640625" style="76" bestFit="1" customWidth="1"/>
    <col min="6411" max="6652" width="9.33203125" style="76"/>
    <col min="6653" max="6653" width="8.6640625" style="76" customWidth="1"/>
    <col min="6654" max="6654" width="41" style="76" customWidth="1"/>
    <col min="6655" max="6655" width="14.1640625" style="76" customWidth="1"/>
    <col min="6656" max="6656" width="11.33203125" style="76" customWidth="1"/>
    <col min="6657" max="6657" width="15.5" style="76" customWidth="1"/>
    <col min="6658" max="6658" width="11.33203125" style="76" customWidth="1"/>
    <col min="6659" max="6659" width="12.83203125" style="76" customWidth="1"/>
    <col min="6660" max="6660" width="10" style="76" customWidth="1"/>
    <col min="6661" max="6661" width="13.1640625" style="76" customWidth="1"/>
    <col min="6662" max="6662" width="9.33203125" style="76"/>
    <col min="6663" max="6663" width="14.5" style="76" customWidth="1"/>
    <col min="6664" max="6664" width="9.33203125" style="76"/>
    <col min="6665" max="6665" width="16.33203125" style="76" customWidth="1"/>
    <col min="6666" max="6666" width="16.6640625" style="76" bestFit="1" customWidth="1"/>
    <col min="6667" max="6908" width="9.33203125" style="76"/>
    <col min="6909" max="6909" width="8.6640625" style="76" customWidth="1"/>
    <col min="6910" max="6910" width="41" style="76" customWidth="1"/>
    <col min="6911" max="6911" width="14.1640625" style="76" customWidth="1"/>
    <col min="6912" max="6912" width="11.33203125" style="76" customWidth="1"/>
    <col min="6913" max="6913" width="15.5" style="76" customWidth="1"/>
    <col min="6914" max="6914" width="11.33203125" style="76" customWidth="1"/>
    <col min="6915" max="6915" width="12.83203125" style="76" customWidth="1"/>
    <col min="6916" max="6916" width="10" style="76" customWidth="1"/>
    <col min="6917" max="6917" width="13.1640625" style="76" customWidth="1"/>
    <col min="6918" max="6918" width="9.33203125" style="76"/>
    <col min="6919" max="6919" width="14.5" style="76" customWidth="1"/>
    <col min="6920" max="6920" width="9.33203125" style="76"/>
    <col min="6921" max="6921" width="16.33203125" style="76" customWidth="1"/>
    <col min="6922" max="6922" width="16.6640625" style="76" bestFit="1" customWidth="1"/>
    <col min="6923" max="7164" width="9.33203125" style="76"/>
    <col min="7165" max="7165" width="8.6640625" style="76" customWidth="1"/>
    <col min="7166" max="7166" width="41" style="76" customWidth="1"/>
    <col min="7167" max="7167" width="14.1640625" style="76" customWidth="1"/>
    <col min="7168" max="7168" width="11.33203125" style="76" customWidth="1"/>
    <col min="7169" max="7169" width="15.5" style="76" customWidth="1"/>
    <col min="7170" max="7170" width="11.33203125" style="76" customWidth="1"/>
    <col min="7171" max="7171" width="12.83203125" style="76" customWidth="1"/>
    <col min="7172" max="7172" width="10" style="76" customWidth="1"/>
    <col min="7173" max="7173" width="13.1640625" style="76" customWidth="1"/>
    <col min="7174" max="7174" width="9.33203125" style="76"/>
    <col min="7175" max="7175" width="14.5" style="76" customWidth="1"/>
    <col min="7176" max="7176" width="9.33203125" style="76"/>
    <col min="7177" max="7177" width="16.33203125" style="76" customWidth="1"/>
    <col min="7178" max="7178" width="16.6640625" style="76" bestFit="1" customWidth="1"/>
    <col min="7179" max="7420" width="9.33203125" style="76"/>
    <col min="7421" max="7421" width="8.6640625" style="76" customWidth="1"/>
    <col min="7422" max="7422" width="41" style="76" customWidth="1"/>
    <col min="7423" max="7423" width="14.1640625" style="76" customWidth="1"/>
    <col min="7424" max="7424" width="11.33203125" style="76" customWidth="1"/>
    <col min="7425" max="7425" width="15.5" style="76" customWidth="1"/>
    <col min="7426" max="7426" width="11.33203125" style="76" customWidth="1"/>
    <col min="7427" max="7427" width="12.83203125" style="76" customWidth="1"/>
    <col min="7428" max="7428" width="10" style="76" customWidth="1"/>
    <col min="7429" max="7429" width="13.1640625" style="76" customWidth="1"/>
    <col min="7430" max="7430" width="9.33203125" style="76"/>
    <col min="7431" max="7431" width="14.5" style="76" customWidth="1"/>
    <col min="7432" max="7432" width="9.33203125" style="76"/>
    <col min="7433" max="7433" width="16.33203125" style="76" customWidth="1"/>
    <col min="7434" max="7434" width="16.6640625" style="76" bestFit="1" customWidth="1"/>
    <col min="7435" max="7676" width="9.33203125" style="76"/>
    <col min="7677" max="7677" width="8.6640625" style="76" customWidth="1"/>
    <col min="7678" max="7678" width="41" style="76" customWidth="1"/>
    <col min="7679" max="7679" width="14.1640625" style="76" customWidth="1"/>
    <col min="7680" max="7680" width="11.33203125" style="76" customWidth="1"/>
    <col min="7681" max="7681" width="15.5" style="76" customWidth="1"/>
    <col min="7682" max="7682" width="11.33203125" style="76" customWidth="1"/>
    <col min="7683" max="7683" width="12.83203125" style="76" customWidth="1"/>
    <col min="7684" max="7684" width="10" style="76" customWidth="1"/>
    <col min="7685" max="7685" width="13.1640625" style="76" customWidth="1"/>
    <col min="7686" max="7686" width="9.33203125" style="76"/>
    <col min="7687" max="7687" width="14.5" style="76" customWidth="1"/>
    <col min="7688" max="7688" width="9.33203125" style="76"/>
    <col min="7689" max="7689" width="16.33203125" style="76" customWidth="1"/>
    <col min="7690" max="7690" width="16.6640625" style="76" bestFit="1" customWidth="1"/>
    <col min="7691" max="7932" width="9.33203125" style="76"/>
    <col min="7933" max="7933" width="8.6640625" style="76" customWidth="1"/>
    <col min="7934" max="7934" width="41" style="76" customWidth="1"/>
    <col min="7935" max="7935" width="14.1640625" style="76" customWidth="1"/>
    <col min="7936" max="7936" width="11.33203125" style="76" customWidth="1"/>
    <col min="7937" max="7937" width="15.5" style="76" customWidth="1"/>
    <col min="7938" max="7938" width="11.33203125" style="76" customWidth="1"/>
    <col min="7939" max="7939" width="12.83203125" style="76" customWidth="1"/>
    <col min="7940" max="7940" width="10" style="76" customWidth="1"/>
    <col min="7941" max="7941" width="13.1640625" style="76" customWidth="1"/>
    <col min="7942" max="7942" width="9.33203125" style="76"/>
    <col min="7943" max="7943" width="14.5" style="76" customWidth="1"/>
    <col min="7944" max="7944" width="9.33203125" style="76"/>
    <col min="7945" max="7945" width="16.33203125" style="76" customWidth="1"/>
    <col min="7946" max="7946" width="16.6640625" style="76" bestFit="1" customWidth="1"/>
    <col min="7947" max="8188" width="9.33203125" style="76"/>
    <col min="8189" max="8189" width="8.6640625" style="76" customWidth="1"/>
    <col min="8190" max="8190" width="41" style="76" customWidth="1"/>
    <col min="8191" max="8191" width="14.1640625" style="76" customWidth="1"/>
    <col min="8192" max="8192" width="11.33203125" style="76" customWidth="1"/>
    <col min="8193" max="8193" width="15.5" style="76" customWidth="1"/>
    <col min="8194" max="8194" width="11.33203125" style="76" customWidth="1"/>
    <col min="8195" max="8195" width="12.83203125" style="76" customWidth="1"/>
    <col min="8196" max="8196" width="10" style="76" customWidth="1"/>
    <col min="8197" max="8197" width="13.1640625" style="76" customWidth="1"/>
    <col min="8198" max="8198" width="9.33203125" style="76"/>
    <col min="8199" max="8199" width="14.5" style="76" customWidth="1"/>
    <col min="8200" max="8200" width="9.33203125" style="76"/>
    <col min="8201" max="8201" width="16.33203125" style="76" customWidth="1"/>
    <col min="8202" max="8202" width="16.6640625" style="76" bestFit="1" customWidth="1"/>
    <col min="8203" max="8444" width="9.33203125" style="76"/>
    <col min="8445" max="8445" width="8.6640625" style="76" customWidth="1"/>
    <col min="8446" max="8446" width="41" style="76" customWidth="1"/>
    <col min="8447" max="8447" width="14.1640625" style="76" customWidth="1"/>
    <col min="8448" max="8448" width="11.33203125" style="76" customWidth="1"/>
    <col min="8449" max="8449" width="15.5" style="76" customWidth="1"/>
    <col min="8450" max="8450" width="11.33203125" style="76" customWidth="1"/>
    <col min="8451" max="8451" width="12.83203125" style="76" customWidth="1"/>
    <col min="8452" max="8452" width="10" style="76" customWidth="1"/>
    <col min="8453" max="8453" width="13.1640625" style="76" customWidth="1"/>
    <col min="8454" max="8454" width="9.33203125" style="76"/>
    <col min="8455" max="8455" width="14.5" style="76" customWidth="1"/>
    <col min="8456" max="8456" width="9.33203125" style="76"/>
    <col min="8457" max="8457" width="16.33203125" style="76" customWidth="1"/>
    <col min="8458" max="8458" width="16.6640625" style="76" bestFit="1" customWidth="1"/>
    <col min="8459" max="8700" width="9.33203125" style="76"/>
    <col min="8701" max="8701" width="8.6640625" style="76" customWidth="1"/>
    <col min="8702" max="8702" width="41" style="76" customWidth="1"/>
    <col min="8703" max="8703" width="14.1640625" style="76" customWidth="1"/>
    <col min="8704" max="8704" width="11.33203125" style="76" customWidth="1"/>
    <col min="8705" max="8705" width="15.5" style="76" customWidth="1"/>
    <col min="8706" max="8706" width="11.33203125" style="76" customWidth="1"/>
    <col min="8707" max="8707" width="12.83203125" style="76" customWidth="1"/>
    <col min="8708" max="8708" width="10" style="76" customWidth="1"/>
    <col min="8709" max="8709" width="13.1640625" style="76" customWidth="1"/>
    <col min="8710" max="8710" width="9.33203125" style="76"/>
    <col min="8711" max="8711" width="14.5" style="76" customWidth="1"/>
    <col min="8712" max="8712" width="9.33203125" style="76"/>
    <col min="8713" max="8713" width="16.33203125" style="76" customWidth="1"/>
    <col min="8714" max="8714" width="16.6640625" style="76" bestFit="1" customWidth="1"/>
    <col min="8715" max="8956" width="9.33203125" style="76"/>
    <col min="8957" max="8957" width="8.6640625" style="76" customWidth="1"/>
    <col min="8958" max="8958" width="41" style="76" customWidth="1"/>
    <col min="8959" max="8959" width="14.1640625" style="76" customWidth="1"/>
    <col min="8960" max="8960" width="11.33203125" style="76" customWidth="1"/>
    <col min="8961" max="8961" width="15.5" style="76" customWidth="1"/>
    <col min="8962" max="8962" width="11.33203125" style="76" customWidth="1"/>
    <col min="8963" max="8963" width="12.83203125" style="76" customWidth="1"/>
    <col min="8964" max="8964" width="10" style="76" customWidth="1"/>
    <col min="8965" max="8965" width="13.1640625" style="76" customWidth="1"/>
    <col min="8966" max="8966" width="9.33203125" style="76"/>
    <col min="8967" max="8967" width="14.5" style="76" customWidth="1"/>
    <col min="8968" max="8968" width="9.33203125" style="76"/>
    <col min="8969" max="8969" width="16.33203125" style="76" customWidth="1"/>
    <col min="8970" max="8970" width="16.6640625" style="76" bestFit="1" customWidth="1"/>
    <col min="8971" max="9212" width="9.33203125" style="76"/>
    <col min="9213" max="9213" width="8.6640625" style="76" customWidth="1"/>
    <col min="9214" max="9214" width="41" style="76" customWidth="1"/>
    <col min="9215" max="9215" width="14.1640625" style="76" customWidth="1"/>
    <col min="9216" max="9216" width="11.33203125" style="76" customWidth="1"/>
    <col min="9217" max="9217" width="15.5" style="76" customWidth="1"/>
    <col min="9218" max="9218" width="11.33203125" style="76" customWidth="1"/>
    <col min="9219" max="9219" width="12.83203125" style="76" customWidth="1"/>
    <col min="9220" max="9220" width="10" style="76" customWidth="1"/>
    <col min="9221" max="9221" width="13.1640625" style="76" customWidth="1"/>
    <col min="9222" max="9222" width="9.33203125" style="76"/>
    <col min="9223" max="9223" width="14.5" style="76" customWidth="1"/>
    <col min="9224" max="9224" width="9.33203125" style="76"/>
    <col min="9225" max="9225" width="16.33203125" style="76" customWidth="1"/>
    <col min="9226" max="9226" width="16.6640625" style="76" bestFit="1" customWidth="1"/>
    <col min="9227" max="9468" width="9.33203125" style="76"/>
    <col min="9469" max="9469" width="8.6640625" style="76" customWidth="1"/>
    <col min="9470" max="9470" width="41" style="76" customWidth="1"/>
    <col min="9471" max="9471" width="14.1640625" style="76" customWidth="1"/>
    <col min="9472" max="9472" width="11.33203125" style="76" customWidth="1"/>
    <col min="9473" max="9473" width="15.5" style="76" customWidth="1"/>
    <col min="9474" max="9474" width="11.33203125" style="76" customWidth="1"/>
    <col min="9475" max="9475" width="12.83203125" style="76" customWidth="1"/>
    <col min="9476" max="9476" width="10" style="76" customWidth="1"/>
    <col min="9477" max="9477" width="13.1640625" style="76" customWidth="1"/>
    <col min="9478" max="9478" width="9.33203125" style="76"/>
    <col min="9479" max="9479" width="14.5" style="76" customWidth="1"/>
    <col min="9480" max="9480" width="9.33203125" style="76"/>
    <col min="9481" max="9481" width="16.33203125" style="76" customWidth="1"/>
    <col min="9482" max="9482" width="16.6640625" style="76" bestFit="1" customWidth="1"/>
    <col min="9483" max="9724" width="9.33203125" style="76"/>
    <col min="9725" max="9725" width="8.6640625" style="76" customWidth="1"/>
    <col min="9726" max="9726" width="41" style="76" customWidth="1"/>
    <col min="9727" max="9727" width="14.1640625" style="76" customWidth="1"/>
    <col min="9728" max="9728" width="11.33203125" style="76" customWidth="1"/>
    <col min="9729" max="9729" width="15.5" style="76" customWidth="1"/>
    <col min="9730" max="9730" width="11.33203125" style="76" customWidth="1"/>
    <col min="9731" max="9731" width="12.83203125" style="76" customWidth="1"/>
    <col min="9732" max="9732" width="10" style="76" customWidth="1"/>
    <col min="9733" max="9733" width="13.1640625" style="76" customWidth="1"/>
    <col min="9734" max="9734" width="9.33203125" style="76"/>
    <col min="9735" max="9735" width="14.5" style="76" customWidth="1"/>
    <col min="9736" max="9736" width="9.33203125" style="76"/>
    <col min="9737" max="9737" width="16.33203125" style="76" customWidth="1"/>
    <col min="9738" max="9738" width="16.6640625" style="76" bestFit="1" customWidth="1"/>
    <col min="9739" max="9980" width="9.33203125" style="76"/>
    <col min="9981" max="9981" width="8.6640625" style="76" customWidth="1"/>
    <col min="9982" max="9982" width="41" style="76" customWidth="1"/>
    <col min="9983" max="9983" width="14.1640625" style="76" customWidth="1"/>
    <col min="9984" max="9984" width="11.33203125" style="76" customWidth="1"/>
    <col min="9985" max="9985" width="15.5" style="76" customWidth="1"/>
    <col min="9986" max="9986" width="11.33203125" style="76" customWidth="1"/>
    <col min="9987" max="9987" width="12.83203125" style="76" customWidth="1"/>
    <col min="9988" max="9988" width="10" style="76" customWidth="1"/>
    <col min="9989" max="9989" width="13.1640625" style="76" customWidth="1"/>
    <col min="9990" max="9990" width="9.33203125" style="76"/>
    <col min="9991" max="9991" width="14.5" style="76" customWidth="1"/>
    <col min="9992" max="9992" width="9.33203125" style="76"/>
    <col min="9993" max="9993" width="16.33203125" style="76" customWidth="1"/>
    <col min="9994" max="9994" width="16.6640625" style="76" bestFit="1" customWidth="1"/>
    <col min="9995" max="10236" width="9.33203125" style="76"/>
    <col min="10237" max="10237" width="8.6640625" style="76" customWidth="1"/>
    <col min="10238" max="10238" width="41" style="76" customWidth="1"/>
    <col min="10239" max="10239" width="14.1640625" style="76" customWidth="1"/>
    <col min="10240" max="10240" width="11.33203125" style="76" customWidth="1"/>
    <col min="10241" max="10241" width="15.5" style="76" customWidth="1"/>
    <col min="10242" max="10242" width="11.33203125" style="76" customWidth="1"/>
    <col min="10243" max="10243" width="12.83203125" style="76" customWidth="1"/>
    <col min="10244" max="10244" width="10" style="76" customWidth="1"/>
    <col min="10245" max="10245" width="13.1640625" style="76" customWidth="1"/>
    <col min="10246" max="10246" width="9.33203125" style="76"/>
    <col min="10247" max="10247" width="14.5" style="76" customWidth="1"/>
    <col min="10248" max="10248" width="9.33203125" style="76"/>
    <col min="10249" max="10249" width="16.33203125" style="76" customWidth="1"/>
    <col min="10250" max="10250" width="16.6640625" style="76" bestFit="1" customWidth="1"/>
    <col min="10251" max="10492" width="9.33203125" style="76"/>
    <col min="10493" max="10493" width="8.6640625" style="76" customWidth="1"/>
    <col min="10494" max="10494" width="41" style="76" customWidth="1"/>
    <col min="10495" max="10495" width="14.1640625" style="76" customWidth="1"/>
    <col min="10496" max="10496" width="11.33203125" style="76" customWidth="1"/>
    <col min="10497" max="10497" width="15.5" style="76" customWidth="1"/>
    <col min="10498" max="10498" width="11.33203125" style="76" customWidth="1"/>
    <col min="10499" max="10499" width="12.83203125" style="76" customWidth="1"/>
    <col min="10500" max="10500" width="10" style="76" customWidth="1"/>
    <col min="10501" max="10501" width="13.1640625" style="76" customWidth="1"/>
    <col min="10502" max="10502" width="9.33203125" style="76"/>
    <col min="10503" max="10503" width="14.5" style="76" customWidth="1"/>
    <col min="10504" max="10504" width="9.33203125" style="76"/>
    <col min="10505" max="10505" width="16.33203125" style="76" customWidth="1"/>
    <col min="10506" max="10506" width="16.6640625" style="76" bestFit="1" customWidth="1"/>
    <col min="10507" max="10748" width="9.33203125" style="76"/>
    <col min="10749" max="10749" width="8.6640625" style="76" customWidth="1"/>
    <col min="10750" max="10750" width="41" style="76" customWidth="1"/>
    <col min="10751" max="10751" width="14.1640625" style="76" customWidth="1"/>
    <col min="10752" max="10752" width="11.33203125" style="76" customWidth="1"/>
    <col min="10753" max="10753" width="15.5" style="76" customWidth="1"/>
    <col min="10754" max="10754" width="11.33203125" style="76" customWidth="1"/>
    <col min="10755" max="10755" width="12.83203125" style="76" customWidth="1"/>
    <col min="10756" max="10756" width="10" style="76" customWidth="1"/>
    <col min="10757" max="10757" width="13.1640625" style="76" customWidth="1"/>
    <col min="10758" max="10758" width="9.33203125" style="76"/>
    <col min="10759" max="10759" width="14.5" style="76" customWidth="1"/>
    <col min="10760" max="10760" width="9.33203125" style="76"/>
    <col min="10761" max="10761" width="16.33203125" style="76" customWidth="1"/>
    <col min="10762" max="10762" width="16.6640625" style="76" bestFit="1" customWidth="1"/>
    <col min="10763" max="11004" width="9.33203125" style="76"/>
    <col min="11005" max="11005" width="8.6640625" style="76" customWidth="1"/>
    <col min="11006" max="11006" width="41" style="76" customWidth="1"/>
    <col min="11007" max="11007" width="14.1640625" style="76" customWidth="1"/>
    <col min="11008" max="11008" width="11.33203125" style="76" customWidth="1"/>
    <col min="11009" max="11009" width="15.5" style="76" customWidth="1"/>
    <col min="11010" max="11010" width="11.33203125" style="76" customWidth="1"/>
    <col min="11011" max="11011" width="12.83203125" style="76" customWidth="1"/>
    <col min="11012" max="11012" width="10" style="76" customWidth="1"/>
    <col min="11013" max="11013" width="13.1640625" style="76" customWidth="1"/>
    <col min="11014" max="11014" width="9.33203125" style="76"/>
    <col min="11015" max="11015" width="14.5" style="76" customWidth="1"/>
    <col min="11016" max="11016" width="9.33203125" style="76"/>
    <col min="11017" max="11017" width="16.33203125" style="76" customWidth="1"/>
    <col min="11018" max="11018" width="16.6640625" style="76" bestFit="1" customWidth="1"/>
    <col min="11019" max="11260" width="9.33203125" style="76"/>
    <col min="11261" max="11261" width="8.6640625" style="76" customWidth="1"/>
    <col min="11262" max="11262" width="41" style="76" customWidth="1"/>
    <col min="11263" max="11263" width="14.1640625" style="76" customWidth="1"/>
    <col min="11264" max="11264" width="11.33203125" style="76" customWidth="1"/>
    <col min="11265" max="11265" width="15.5" style="76" customWidth="1"/>
    <col min="11266" max="11266" width="11.33203125" style="76" customWidth="1"/>
    <col min="11267" max="11267" width="12.83203125" style="76" customWidth="1"/>
    <col min="11268" max="11268" width="10" style="76" customWidth="1"/>
    <col min="11269" max="11269" width="13.1640625" style="76" customWidth="1"/>
    <col min="11270" max="11270" width="9.33203125" style="76"/>
    <col min="11271" max="11271" width="14.5" style="76" customWidth="1"/>
    <col min="11272" max="11272" width="9.33203125" style="76"/>
    <col min="11273" max="11273" width="16.33203125" style="76" customWidth="1"/>
    <col min="11274" max="11274" width="16.6640625" style="76" bestFit="1" customWidth="1"/>
    <col min="11275" max="11516" width="9.33203125" style="76"/>
    <col min="11517" max="11517" width="8.6640625" style="76" customWidth="1"/>
    <col min="11518" max="11518" width="41" style="76" customWidth="1"/>
    <col min="11519" max="11519" width="14.1640625" style="76" customWidth="1"/>
    <col min="11520" max="11520" width="11.33203125" style="76" customWidth="1"/>
    <col min="11521" max="11521" width="15.5" style="76" customWidth="1"/>
    <col min="11522" max="11522" width="11.33203125" style="76" customWidth="1"/>
    <col min="11523" max="11523" width="12.83203125" style="76" customWidth="1"/>
    <col min="11524" max="11524" width="10" style="76" customWidth="1"/>
    <col min="11525" max="11525" width="13.1640625" style="76" customWidth="1"/>
    <col min="11526" max="11526" width="9.33203125" style="76"/>
    <col min="11527" max="11527" width="14.5" style="76" customWidth="1"/>
    <col min="11528" max="11528" width="9.33203125" style="76"/>
    <col min="11529" max="11529" width="16.33203125" style="76" customWidth="1"/>
    <col min="11530" max="11530" width="16.6640625" style="76" bestFit="1" customWidth="1"/>
    <col min="11531" max="11772" width="9.33203125" style="76"/>
    <col min="11773" max="11773" width="8.6640625" style="76" customWidth="1"/>
    <col min="11774" max="11774" width="41" style="76" customWidth="1"/>
    <col min="11775" max="11775" width="14.1640625" style="76" customWidth="1"/>
    <col min="11776" max="11776" width="11.33203125" style="76" customWidth="1"/>
    <col min="11777" max="11777" width="15.5" style="76" customWidth="1"/>
    <col min="11778" max="11778" width="11.33203125" style="76" customWidth="1"/>
    <col min="11779" max="11779" width="12.83203125" style="76" customWidth="1"/>
    <col min="11780" max="11780" width="10" style="76" customWidth="1"/>
    <col min="11781" max="11781" width="13.1640625" style="76" customWidth="1"/>
    <col min="11782" max="11782" width="9.33203125" style="76"/>
    <col min="11783" max="11783" width="14.5" style="76" customWidth="1"/>
    <col min="11784" max="11784" width="9.33203125" style="76"/>
    <col min="11785" max="11785" width="16.33203125" style="76" customWidth="1"/>
    <col min="11786" max="11786" width="16.6640625" style="76" bestFit="1" customWidth="1"/>
    <col min="11787" max="12028" width="9.33203125" style="76"/>
    <col min="12029" max="12029" width="8.6640625" style="76" customWidth="1"/>
    <col min="12030" max="12030" width="41" style="76" customWidth="1"/>
    <col min="12031" max="12031" width="14.1640625" style="76" customWidth="1"/>
    <col min="12032" max="12032" width="11.33203125" style="76" customWidth="1"/>
    <col min="12033" max="12033" width="15.5" style="76" customWidth="1"/>
    <col min="12034" max="12034" width="11.33203125" style="76" customWidth="1"/>
    <col min="12035" max="12035" width="12.83203125" style="76" customWidth="1"/>
    <col min="12036" max="12036" width="10" style="76" customWidth="1"/>
    <col min="12037" max="12037" width="13.1640625" style="76" customWidth="1"/>
    <col min="12038" max="12038" width="9.33203125" style="76"/>
    <col min="12039" max="12039" width="14.5" style="76" customWidth="1"/>
    <col min="12040" max="12040" width="9.33203125" style="76"/>
    <col min="12041" max="12041" width="16.33203125" style="76" customWidth="1"/>
    <col min="12042" max="12042" width="16.6640625" style="76" bestFit="1" customWidth="1"/>
    <col min="12043" max="12284" width="9.33203125" style="76"/>
    <col min="12285" max="12285" width="8.6640625" style="76" customWidth="1"/>
    <col min="12286" max="12286" width="41" style="76" customWidth="1"/>
    <col min="12287" max="12287" width="14.1640625" style="76" customWidth="1"/>
    <col min="12288" max="12288" width="11.33203125" style="76" customWidth="1"/>
    <col min="12289" max="12289" width="15.5" style="76" customWidth="1"/>
    <col min="12290" max="12290" width="11.33203125" style="76" customWidth="1"/>
    <col min="12291" max="12291" width="12.83203125" style="76" customWidth="1"/>
    <col min="12292" max="12292" width="10" style="76" customWidth="1"/>
    <col min="12293" max="12293" width="13.1640625" style="76" customWidth="1"/>
    <col min="12294" max="12294" width="9.33203125" style="76"/>
    <col min="12295" max="12295" width="14.5" style="76" customWidth="1"/>
    <col min="12296" max="12296" width="9.33203125" style="76"/>
    <col min="12297" max="12297" width="16.33203125" style="76" customWidth="1"/>
    <col min="12298" max="12298" width="16.6640625" style="76" bestFit="1" customWidth="1"/>
    <col min="12299" max="12540" width="9.33203125" style="76"/>
    <col min="12541" max="12541" width="8.6640625" style="76" customWidth="1"/>
    <col min="12542" max="12542" width="41" style="76" customWidth="1"/>
    <col min="12543" max="12543" width="14.1640625" style="76" customWidth="1"/>
    <col min="12544" max="12544" width="11.33203125" style="76" customWidth="1"/>
    <col min="12545" max="12545" width="15.5" style="76" customWidth="1"/>
    <col min="12546" max="12546" width="11.33203125" style="76" customWidth="1"/>
    <col min="12547" max="12547" width="12.83203125" style="76" customWidth="1"/>
    <col min="12548" max="12548" width="10" style="76" customWidth="1"/>
    <col min="12549" max="12549" width="13.1640625" style="76" customWidth="1"/>
    <col min="12550" max="12550" width="9.33203125" style="76"/>
    <col min="12551" max="12551" width="14.5" style="76" customWidth="1"/>
    <col min="12552" max="12552" width="9.33203125" style="76"/>
    <col min="12553" max="12553" width="16.33203125" style="76" customWidth="1"/>
    <col min="12554" max="12554" width="16.6640625" style="76" bestFit="1" customWidth="1"/>
    <col min="12555" max="12796" width="9.33203125" style="76"/>
    <col min="12797" max="12797" width="8.6640625" style="76" customWidth="1"/>
    <col min="12798" max="12798" width="41" style="76" customWidth="1"/>
    <col min="12799" max="12799" width="14.1640625" style="76" customWidth="1"/>
    <col min="12800" max="12800" width="11.33203125" style="76" customWidth="1"/>
    <col min="12801" max="12801" width="15.5" style="76" customWidth="1"/>
    <col min="12802" max="12802" width="11.33203125" style="76" customWidth="1"/>
    <col min="12803" max="12803" width="12.83203125" style="76" customWidth="1"/>
    <col min="12804" max="12804" width="10" style="76" customWidth="1"/>
    <col min="12805" max="12805" width="13.1640625" style="76" customWidth="1"/>
    <col min="12806" max="12806" width="9.33203125" style="76"/>
    <col min="12807" max="12807" width="14.5" style="76" customWidth="1"/>
    <col min="12808" max="12808" width="9.33203125" style="76"/>
    <col min="12809" max="12809" width="16.33203125" style="76" customWidth="1"/>
    <col min="12810" max="12810" width="16.6640625" style="76" bestFit="1" customWidth="1"/>
    <col min="12811" max="13052" width="9.33203125" style="76"/>
    <col min="13053" max="13053" width="8.6640625" style="76" customWidth="1"/>
    <col min="13054" max="13054" width="41" style="76" customWidth="1"/>
    <col min="13055" max="13055" width="14.1640625" style="76" customWidth="1"/>
    <col min="13056" max="13056" width="11.33203125" style="76" customWidth="1"/>
    <col min="13057" max="13057" width="15.5" style="76" customWidth="1"/>
    <col min="13058" max="13058" width="11.33203125" style="76" customWidth="1"/>
    <col min="13059" max="13059" width="12.83203125" style="76" customWidth="1"/>
    <col min="13060" max="13060" width="10" style="76" customWidth="1"/>
    <col min="13061" max="13061" width="13.1640625" style="76" customWidth="1"/>
    <col min="13062" max="13062" width="9.33203125" style="76"/>
    <col min="13063" max="13063" width="14.5" style="76" customWidth="1"/>
    <col min="13064" max="13064" width="9.33203125" style="76"/>
    <col min="13065" max="13065" width="16.33203125" style="76" customWidth="1"/>
    <col min="13066" max="13066" width="16.6640625" style="76" bestFit="1" customWidth="1"/>
    <col min="13067" max="13308" width="9.33203125" style="76"/>
    <col min="13309" max="13309" width="8.6640625" style="76" customWidth="1"/>
    <col min="13310" max="13310" width="41" style="76" customWidth="1"/>
    <col min="13311" max="13311" width="14.1640625" style="76" customWidth="1"/>
    <col min="13312" max="13312" width="11.33203125" style="76" customWidth="1"/>
    <col min="13313" max="13313" width="15.5" style="76" customWidth="1"/>
    <col min="13314" max="13314" width="11.33203125" style="76" customWidth="1"/>
    <col min="13315" max="13315" width="12.83203125" style="76" customWidth="1"/>
    <col min="13316" max="13316" width="10" style="76" customWidth="1"/>
    <col min="13317" max="13317" width="13.1640625" style="76" customWidth="1"/>
    <col min="13318" max="13318" width="9.33203125" style="76"/>
    <col min="13319" max="13319" width="14.5" style="76" customWidth="1"/>
    <col min="13320" max="13320" width="9.33203125" style="76"/>
    <col min="13321" max="13321" width="16.33203125" style="76" customWidth="1"/>
    <col min="13322" max="13322" width="16.6640625" style="76" bestFit="1" customWidth="1"/>
    <col min="13323" max="13564" width="9.33203125" style="76"/>
    <col min="13565" max="13565" width="8.6640625" style="76" customWidth="1"/>
    <col min="13566" max="13566" width="41" style="76" customWidth="1"/>
    <col min="13567" max="13567" width="14.1640625" style="76" customWidth="1"/>
    <col min="13568" max="13568" width="11.33203125" style="76" customWidth="1"/>
    <col min="13569" max="13569" width="15.5" style="76" customWidth="1"/>
    <col min="13570" max="13570" width="11.33203125" style="76" customWidth="1"/>
    <col min="13571" max="13571" width="12.83203125" style="76" customWidth="1"/>
    <col min="13572" max="13572" width="10" style="76" customWidth="1"/>
    <col min="13573" max="13573" width="13.1640625" style="76" customWidth="1"/>
    <col min="13574" max="13574" width="9.33203125" style="76"/>
    <col min="13575" max="13575" width="14.5" style="76" customWidth="1"/>
    <col min="13576" max="13576" width="9.33203125" style="76"/>
    <col min="13577" max="13577" width="16.33203125" style="76" customWidth="1"/>
    <col min="13578" max="13578" width="16.6640625" style="76" bestFit="1" customWidth="1"/>
    <col min="13579" max="13820" width="9.33203125" style="76"/>
    <col min="13821" max="13821" width="8.6640625" style="76" customWidth="1"/>
    <col min="13822" max="13822" width="41" style="76" customWidth="1"/>
    <col min="13823" max="13823" width="14.1640625" style="76" customWidth="1"/>
    <col min="13824" max="13824" width="11.33203125" style="76" customWidth="1"/>
    <col min="13825" max="13825" width="15.5" style="76" customWidth="1"/>
    <col min="13826" max="13826" width="11.33203125" style="76" customWidth="1"/>
    <col min="13827" max="13827" width="12.83203125" style="76" customWidth="1"/>
    <col min="13828" max="13828" width="10" style="76" customWidth="1"/>
    <col min="13829" max="13829" width="13.1640625" style="76" customWidth="1"/>
    <col min="13830" max="13830" width="9.33203125" style="76"/>
    <col min="13831" max="13831" width="14.5" style="76" customWidth="1"/>
    <col min="13832" max="13832" width="9.33203125" style="76"/>
    <col min="13833" max="13833" width="16.33203125" style="76" customWidth="1"/>
    <col min="13834" max="13834" width="16.6640625" style="76" bestFit="1" customWidth="1"/>
    <col min="13835" max="14076" width="9.33203125" style="76"/>
    <col min="14077" max="14077" width="8.6640625" style="76" customWidth="1"/>
    <col min="14078" max="14078" width="41" style="76" customWidth="1"/>
    <col min="14079" max="14079" width="14.1640625" style="76" customWidth="1"/>
    <col min="14080" max="14080" width="11.33203125" style="76" customWidth="1"/>
    <col min="14081" max="14081" width="15.5" style="76" customWidth="1"/>
    <col min="14082" max="14082" width="11.33203125" style="76" customWidth="1"/>
    <col min="14083" max="14083" width="12.83203125" style="76" customWidth="1"/>
    <col min="14084" max="14084" width="10" style="76" customWidth="1"/>
    <col min="14085" max="14085" width="13.1640625" style="76" customWidth="1"/>
    <col min="14086" max="14086" width="9.33203125" style="76"/>
    <col min="14087" max="14087" width="14.5" style="76" customWidth="1"/>
    <col min="14088" max="14088" width="9.33203125" style="76"/>
    <col min="14089" max="14089" width="16.33203125" style="76" customWidth="1"/>
    <col min="14090" max="14090" width="16.6640625" style="76" bestFit="1" customWidth="1"/>
    <col min="14091" max="14332" width="9.33203125" style="76"/>
    <col min="14333" max="14333" width="8.6640625" style="76" customWidth="1"/>
    <col min="14334" max="14334" width="41" style="76" customWidth="1"/>
    <col min="14335" max="14335" width="14.1640625" style="76" customWidth="1"/>
    <col min="14336" max="14336" width="11.33203125" style="76" customWidth="1"/>
    <col min="14337" max="14337" width="15.5" style="76" customWidth="1"/>
    <col min="14338" max="14338" width="11.33203125" style="76" customWidth="1"/>
    <col min="14339" max="14339" width="12.83203125" style="76" customWidth="1"/>
    <col min="14340" max="14340" width="10" style="76" customWidth="1"/>
    <col min="14341" max="14341" width="13.1640625" style="76" customWidth="1"/>
    <col min="14342" max="14342" width="9.33203125" style="76"/>
    <col min="14343" max="14343" width="14.5" style="76" customWidth="1"/>
    <col min="14344" max="14344" width="9.33203125" style="76"/>
    <col min="14345" max="14345" width="16.33203125" style="76" customWidth="1"/>
    <col min="14346" max="14346" width="16.6640625" style="76" bestFit="1" customWidth="1"/>
    <col min="14347" max="14588" width="9.33203125" style="76"/>
    <col min="14589" max="14589" width="8.6640625" style="76" customWidth="1"/>
    <col min="14590" max="14590" width="41" style="76" customWidth="1"/>
    <col min="14591" max="14591" width="14.1640625" style="76" customWidth="1"/>
    <col min="14592" max="14592" width="11.33203125" style="76" customWidth="1"/>
    <col min="14593" max="14593" width="15.5" style="76" customWidth="1"/>
    <col min="14594" max="14594" width="11.33203125" style="76" customWidth="1"/>
    <col min="14595" max="14595" width="12.83203125" style="76" customWidth="1"/>
    <col min="14596" max="14596" width="10" style="76" customWidth="1"/>
    <col min="14597" max="14597" width="13.1640625" style="76" customWidth="1"/>
    <col min="14598" max="14598" width="9.33203125" style="76"/>
    <col min="14599" max="14599" width="14.5" style="76" customWidth="1"/>
    <col min="14600" max="14600" width="9.33203125" style="76"/>
    <col min="14601" max="14601" width="16.33203125" style="76" customWidth="1"/>
    <col min="14602" max="14602" width="16.6640625" style="76" bestFit="1" customWidth="1"/>
    <col min="14603" max="14844" width="9.33203125" style="76"/>
    <col min="14845" max="14845" width="8.6640625" style="76" customWidth="1"/>
    <col min="14846" max="14846" width="41" style="76" customWidth="1"/>
    <col min="14847" max="14847" width="14.1640625" style="76" customWidth="1"/>
    <col min="14848" max="14848" width="11.33203125" style="76" customWidth="1"/>
    <col min="14849" max="14849" width="15.5" style="76" customWidth="1"/>
    <col min="14850" max="14850" width="11.33203125" style="76" customWidth="1"/>
    <col min="14851" max="14851" width="12.83203125" style="76" customWidth="1"/>
    <col min="14852" max="14852" width="10" style="76" customWidth="1"/>
    <col min="14853" max="14853" width="13.1640625" style="76" customWidth="1"/>
    <col min="14854" max="14854" width="9.33203125" style="76"/>
    <col min="14855" max="14855" width="14.5" style="76" customWidth="1"/>
    <col min="14856" max="14856" width="9.33203125" style="76"/>
    <col min="14857" max="14857" width="16.33203125" style="76" customWidth="1"/>
    <col min="14858" max="14858" width="16.6640625" style="76" bestFit="1" customWidth="1"/>
    <col min="14859" max="15100" width="9.33203125" style="76"/>
    <col min="15101" max="15101" width="8.6640625" style="76" customWidth="1"/>
    <col min="15102" max="15102" width="41" style="76" customWidth="1"/>
    <col min="15103" max="15103" width="14.1640625" style="76" customWidth="1"/>
    <col min="15104" max="15104" width="11.33203125" style="76" customWidth="1"/>
    <col min="15105" max="15105" width="15.5" style="76" customWidth="1"/>
    <col min="15106" max="15106" width="11.33203125" style="76" customWidth="1"/>
    <col min="15107" max="15107" width="12.83203125" style="76" customWidth="1"/>
    <col min="15108" max="15108" width="10" style="76" customWidth="1"/>
    <col min="15109" max="15109" width="13.1640625" style="76" customWidth="1"/>
    <col min="15110" max="15110" width="9.33203125" style="76"/>
    <col min="15111" max="15111" width="14.5" style="76" customWidth="1"/>
    <col min="15112" max="15112" width="9.33203125" style="76"/>
    <col min="15113" max="15113" width="16.33203125" style="76" customWidth="1"/>
    <col min="15114" max="15114" width="16.6640625" style="76" bestFit="1" customWidth="1"/>
    <col min="15115" max="15356" width="9.33203125" style="76"/>
    <col min="15357" max="15357" width="8.6640625" style="76" customWidth="1"/>
    <col min="15358" max="15358" width="41" style="76" customWidth="1"/>
    <col min="15359" max="15359" width="14.1640625" style="76" customWidth="1"/>
    <col min="15360" max="15360" width="11.33203125" style="76" customWidth="1"/>
    <col min="15361" max="15361" width="15.5" style="76" customWidth="1"/>
    <col min="15362" max="15362" width="11.33203125" style="76" customWidth="1"/>
    <col min="15363" max="15363" width="12.83203125" style="76" customWidth="1"/>
    <col min="15364" max="15364" width="10" style="76" customWidth="1"/>
    <col min="15365" max="15365" width="13.1640625" style="76" customWidth="1"/>
    <col min="15366" max="15366" width="9.33203125" style="76"/>
    <col min="15367" max="15367" width="14.5" style="76" customWidth="1"/>
    <col min="15368" max="15368" width="9.33203125" style="76"/>
    <col min="15369" max="15369" width="16.33203125" style="76" customWidth="1"/>
    <col min="15370" max="15370" width="16.6640625" style="76" bestFit="1" customWidth="1"/>
    <col min="15371" max="15612" width="9.33203125" style="76"/>
    <col min="15613" max="15613" width="8.6640625" style="76" customWidth="1"/>
    <col min="15614" max="15614" width="41" style="76" customWidth="1"/>
    <col min="15615" max="15615" width="14.1640625" style="76" customWidth="1"/>
    <col min="15616" max="15616" width="11.33203125" style="76" customWidth="1"/>
    <col min="15617" max="15617" width="15.5" style="76" customWidth="1"/>
    <col min="15618" max="15618" width="11.33203125" style="76" customWidth="1"/>
    <col min="15619" max="15619" width="12.83203125" style="76" customWidth="1"/>
    <col min="15620" max="15620" width="10" style="76" customWidth="1"/>
    <col min="15621" max="15621" width="13.1640625" style="76" customWidth="1"/>
    <col min="15622" max="15622" width="9.33203125" style="76"/>
    <col min="15623" max="15623" width="14.5" style="76" customWidth="1"/>
    <col min="15624" max="15624" width="9.33203125" style="76"/>
    <col min="15625" max="15625" width="16.33203125" style="76" customWidth="1"/>
    <col min="15626" max="15626" width="16.6640625" style="76" bestFit="1" customWidth="1"/>
    <col min="15627" max="15868" width="9.33203125" style="76"/>
    <col min="15869" max="15869" width="8.6640625" style="76" customWidth="1"/>
    <col min="15870" max="15870" width="41" style="76" customWidth="1"/>
    <col min="15871" max="15871" width="14.1640625" style="76" customWidth="1"/>
    <col min="15872" max="15872" width="11.33203125" style="76" customWidth="1"/>
    <col min="15873" max="15873" width="15.5" style="76" customWidth="1"/>
    <col min="15874" max="15874" width="11.33203125" style="76" customWidth="1"/>
    <col min="15875" max="15875" width="12.83203125" style="76" customWidth="1"/>
    <col min="15876" max="15876" width="10" style="76" customWidth="1"/>
    <col min="15877" max="15877" width="13.1640625" style="76" customWidth="1"/>
    <col min="15878" max="15878" width="9.33203125" style="76"/>
    <col min="15879" max="15879" width="14.5" style="76" customWidth="1"/>
    <col min="15880" max="15880" width="9.33203125" style="76"/>
    <col min="15881" max="15881" width="16.33203125" style="76" customWidth="1"/>
    <col min="15882" max="15882" width="16.6640625" style="76" bestFit="1" customWidth="1"/>
    <col min="15883" max="16124" width="9.33203125" style="76"/>
    <col min="16125" max="16125" width="8.6640625" style="76" customWidth="1"/>
    <col min="16126" max="16126" width="41" style="76" customWidth="1"/>
    <col min="16127" max="16127" width="14.1640625" style="76" customWidth="1"/>
    <col min="16128" max="16128" width="11.33203125" style="76" customWidth="1"/>
    <col min="16129" max="16129" width="15.5" style="76" customWidth="1"/>
    <col min="16130" max="16130" width="11.33203125" style="76" customWidth="1"/>
    <col min="16131" max="16131" width="12.83203125" style="76" customWidth="1"/>
    <col min="16132" max="16132" width="10" style="76" customWidth="1"/>
    <col min="16133" max="16133" width="13.1640625" style="76" customWidth="1"/>
    <col min="16134" max="16134" width="9.33203125" style="76"/>
    <col min="16135" max="16135" width="14.5" style="76" customWidth="1"/>
    <col min="16136" max="16136" width="9.33203125" style="76"/>
    <col min="16137" max="16137" width="16.33203125" style="76" customWidth="1"/>
    <col min="16138" max="16138" width="16.6640625" style="76" bestFit="1" customWidth="1"/>
    <col min="16139" max="16384" width="9.33203125" style="76"/>
  </cols>
  <sheetData>
    <row r="1" spans="1:10">
      <c r="A1" s="291"/>
      <c r="B1" s="291"/>
      <c r="C1" s="292"/>
      <c r="D1" s="291"/>
      <c r="E1" s="293"/>
      <c r="F1" s="293"/>
      <c r="G1" s="293"/>
      <c r="H1" s="294"/>
      <c r="I1" s="294"/>
    </row>
    <row r="2" spans="1:10">
      <c r="A2" s="514"/>
      <c r="B2" s="514"/>
      <c r="C2" s="514"/>
      <c r="D2" s="514"/>
      <c r="E2" s="514"/>
      <c r="F2" s="514"/>
      <c r="G2" s="514"/>
      <c r="H2" s="294"/>
      <c r="I2" s="294"/>
    </row>
    <row r="3" spans="1:10">
      <c r="A3" s="295"/>
      <c r="B3" s="295"/>
      <c r="C3" s="295"/>
      <c r="D3" s="295"/>
      <c r="E3" s="295"/>
      <c r="F3" s="295"/>
      <c r="G3" s="295"/>
      <c r="H3" s="294"/>
      <c r="I3" s="294"/>
    </row>
    <row r="4" spans="1:10">
      <c r="A4" s="295"/>
      <c r="B4" s="295"/>
      <c r="C4" s="295"/>
      <c r="D4" s="295"/>
      <c r="E4" s="295"/>
      <c r="F4" s="295"/>
      <c r="G4" s="295"/>
      <c r="H4" s="294"/>
      <c r="I4" s="294"/>
    </row>
    <row r="5" spans="1:10" ht="8.25" customHeight="1">
      <c r="A5" s="291"/>
      <c r="B5" s="291"/>
      <c r="C5" s="292"/>
      <c r="D5" s="291"/>
      <c r="E5" s="293"/>
      <c r="F5" s="293"/>
      <c r="G5" s="293"/>
      <c r="H5" s="294"/>
      <c r="I5" s="294"/>
    </row>
    <row r="6" spans="1:10" hidden="1">
      <c r="A6" s="291"/>
      <c r="B6" s="291"/>
      <c r="C6" s="292"/>
      <c r="D6" s="291"/>
      <c r="E6" s="293"/>
      <c r="F6" s="293"/>
      <c r="G6" s="293"/>
      <c r="H6" s="294"/>
      <c r="I6" s="294"/>
    </row>
    <row r="7" spans="1:10">
      <c r="A7" s="294"/>
      <c r="B7" s="294"/>
      <c r="C7" s="294"/>
      <c r="D7" s="294"/>
      <c r="E7" s="294"/>
      <c r="F7" s="294"/>
      <c r="G7" s="294"/>
      <c r="H7" s="294"/>
      <c r="I7" s="294"/>
    </row>
    <row r="8" spans="1:10">
      <c r="A8" s="515"/>
      <c r="B8" s="515"/>
      <c r="C8" s="515"/>
      <c r="D8" s="515"/>
      <c r="E8" s="515"/>
      <c r="F8" s="515"/>
      <c r="G8" s="515"/>
      <c r="H8" s="515"/>
      <c r="I8" s="515"/>
    </row>
    <row r="9" spans="1:10" ht="18">
      <c r="A9" s="516" t="s">
        <v>381</v>
      </c>
      <c r="B9" s="516"/>
      <c r="C9" s="516"/>
      <c r="D9" s="516"/>
      <c r="E9" s="516"/>
      <c r="F9" s="516"/>
      <c r="G9" s="516"/>
      <c r="H9" s="516"/>
      <c r="I9" s="516"/>
    </row>
    <row r="10" spans="1:10" ht="13.5" thickBot="1">
      <c r="A10" s="291"/>
      <c r="B10" s="293"/>
      <c r="C10" s="297"/>
      <c r="D10" s="530" t="s">
        <v>382</v>
      </c>
      <c r="E10" s="530"/>
      <c r="F10" s="530" t="s">
        <v>383</v>
      </c>
      <c r="G10" s="530"/>
      <c r="H10" s="525" t="s">
        <v>392</v>
      </c>
      <c r="I10" s="525"/>
    </row>
    <row r="11" spans="1:10">
      <c r="A11" s="517" t="s">
        <v>384</v>
      </c>
      <c r="B11" s="519" t="s">
        <v>385</v>
      </c>
      <c r="C11" s="521" t="s">
        <v>386</v>
      </c>
      <c r="D11" s="523" t="s">
        <v>387</v>
      </c>
      <c r="E11" s="523"/>
      <c r="F11" s="523" t="s">
        <v>388</v>
      </c>
      <c r="G11" s="523"/>
      <c r="H11" s="526" t="s">
        <v>250</v>
      </c>
      <c r="I11" s="527"/>
    </row>
    <row r="12" spans="1:10" ht="13.5" thickBot="1">
      <c r="A12" s="518"/>
      <c r="B12" s="520"/>
      <c r="C12" s="522"/>
      <c r="D12" s="524"/>
      <c r="E12" s="524"/>
      <c r="F12" s="524"/>
      <c r="G12" s="524"/>
      <c r="H12" s="528"/>
      <c r="I12" s="529"/>
    </row>
    <row r="13" spans="1:10">
      <c r="A13" s="298">
        <v>1</v>
      </c>
      <c r="B13" s="299" t="str">
        <f>Orçamento!C12</f>
        <v>SERVIÇOS PRELIMINARES</v>
      </c>
      <c r="C13" s="300">
        <f>Orçamento!J12</f>
        <v>103680.45</v>
      </c>
      <c r="D13" s="301"/>
      <c r="E13" s="302"/>
      <c r="F13" s="301"/>
      <c r="G13" s="302"/>
      <c r="H13" s="301"/>
      <c r="I13" s="302"/>
    </row>
    <row r="14" spans="1:10">
      <c r="A14" s="298"/>
      <c r="B14" s="299"/>
      <c r="C14" s="300"/>
      <c r="D14" s="304">
        <v>0.5</v>
      </c>
      <c r="E14" s="305">
        <f>D14*C13</f>
        <v>51840.224999999999</v>
      </c>
      <c r="F14" s="304">
        <v>0.5</v>
      </c>
      <c r="G14" s="305">
        <f>F14*C13</f>
        <v>51840.224999999999</v>
      </c>
      <c r="H14" s="304">
        <f>F14+D14</f>
        <v>1</v>
      </c>
      <c r="I14" s="305">
        <f>H14*C13</f>
        <v>103680.45</v>
      </c>
      <c r="J14" s="306" t="e">
        <f>SUM(E14+G14+I14+#REF!+#REF!)</f>
        <v>#REF!</v>
      </c>
    </row>
    <row r="15" spans="1:10">
      <c r="A15" s="298">
        <v>2</v>
      </c>
      <c r="B15" s="299" t="str">
        <f>Orçamento!C14</f>
        <v>RECAPEAMENTO COM MICRO REVESTIMENTO</v>
      </c>
      <c r="C15" s="300">
        <f>Orçamento!J14</f>
        <v>634110.61</v>
      </c>
      <c r="D15" s="301"/>
      <c r="E15" s="302"/>
      <c r="F15" s="301"/>
      <c r="G15" s="302"/>
      <c r="H15" s="301"/>
      <c r="I15" s="302"/>
      <c r="J15" s="306"/>
    </row>
    <row r="16" spans="1:10">
      <c r="A16" s="298"/>
      <c r="B16" s="299"/>
      <c r="C16" s="300"/>
      <c r="D16" s="304">
        <v>0.5</v>
      </c>
      <c r="E16" s="305">
        <f>D16*C15</f>
        <v>317055.30499999999</v>
      </c>
      <c r="F16" s="304">
        <v>0.5</v>
      </c>
      <c r="G16" s="305">
        <f>F16*C15</f>
        <v>317055.30499999999</v>
      </c>
      <c r="H16" s="304">
        <f>F16+D16</f>
        <v>1</v>
      </c>
      <c r="I16" s="305">
        <f>H16*C15</f>
        <v>634110.61</v>
      </c>
      <c r="J16" s="306" t="e">
        <f>SUM(E16+G16+I16+#REF!+#REF!)</f>
        <v>#REF!</v>
      </c>
    </row>
    <row r="17" spans="1:10">
      <c r="A17" s="298">
        <v>3</v>
      </c>
      <c r="B17" s="299" t="str">
        <f>Orçamento!C21</f>
        <v>REPERFILAMENTO COM PMF</v>
      </c>
      <c r="C17" s="300">
        <f>Orçamento!J21</f>
        <v>255804.13</v>
      </c>
      <c r="D17" s="301"/>
      <c r="E17" s="302"/>
      <c r="F17" s="301"/>
      <c r="G17" s="302"/>
      <c r="H17" s="301"/>
      <c r="I17" s="302"/>
      <c r="J17" s="306"/>
    </row>
    <row r="18" spans="1:10">
      <c r="A18" s="298"/>
      <c r="B18" s="299"/>
      <c r="C18" s="300"/>
      <c r="D18" s="304">
        <v>0.5</v>
      </c>
      <c r="E18" s="305">
        <f>D18*C17</f>
        <v>127902.065</v>
      </c>
      <c r="F18" s="304">
        <v>0.5</v>
      </c>
      <c r="G18" s="305">
        <f>F18*C17</f>
        <v>127902.065</v>
      </c>
      <c r="H18" s="304">
        <f>F18+D18</f>
        <v>1</v>
      </c>
      <c r="I18" s="305">
        <f>H18*C17</f>
        <v>255804.13</v>
      </c>
      <c r="J18" s="306" t="e">
        <f>SUM(E18+G18+I18+#REF!+#REF!)</f>
        <v>#REF!</v>
      </c>
    </row>
    <row r="19" spans="1:10" ht="22.5">
      <c r="A19" s="298">
        <v>4</v>
      </c>
      <c r="B19" s="322" t="str">
        <f>Orçamento!C29</f>
        <v>ADMINISTRAÇÃO/ CANTEIRO DE OBRA/MOBILIZAÇÃO</v>
      </c>
      <c r="C19" s="300">
        <f>Orçamento!J29</f>
        <v>43976.85</v>
      </c>
      <c r="D19" s="301"/>
      <c r="E19" s="302"/>
      <c r="F19" s="301"/>
      <c r="G19" s="302"/>
      <c r="H19" s="301"/>
      <c r="I19" s="302"/>
      <c r="J19" s="306"/>
    </row>
    <row r="20" spans="1:10">
      <c r="A20" s="298"/>
      <c r="B20" s="299"/>
      <c r="C20" s="300"/>
      <c r="D20" s="304">
        <v>0.5</v>
      </c>
      <c r="E20" s="305">
        <f>D20*C19</f>
        <v>21988.424999999999</v>
      </c>
      <c r="F20" s="304">
        <v>0.5</v>
      </c>
      <c r="G20" s="305">
        <f>F20*C19</f>
        <v>21988.424999999999</v>
      </c>
      <c r="H20" s="304">
        <f>F20+D20</f>
        <v>1</v>
      </c>
      <c r="I20" s="305">
        <f>H20*C19</f>
        <v>43976.85</v>
      </c>
      <c r="J20" s="306" t="e">
        <f>SUM(E20+G20+I20+#REF!+#REF!)</f>
        <v>#REF!</v>
      </c>
    </row>
    <row r="21" spans="1:10">
      <c r="A21" s="298">
        <v>5</v>
      </c>
      <c r="B21" s="299" t="str">
        <f>Orçamento!C33</f>
        <v>SINALIZAÇÃO</v>
      </c>
      <c r="C21" s="300">
        <f>Orçamento!J33</f>
        <v>36919.505947999998</v>
      </c>
      <c r="D21" s="301"/>
      <c r="E21" s="303"/>
      <c r="F21" s="301"/>
      <c r="G21" s="302"/>
      <c r="H21" s="301"/>
      <c r="I21" s="302"/>
      <c r="J21" s="306"/>
    </row>
    <row r="22" spans="1:10">
      <c r="A22" s="298"/>
      <c r="B22" s="299"/>
      <c r="C22" s="300"/>
      <c r="D22" s="304">
        <v>0.5</v>
      </c>
      <c r="E22" s="307">
        <f>D22*C21</f>
        <v>18459.752973999999</v>
      </c>
      <c r="F22" s="304">
        <v>0.5</v>
      </c>
      <c r="G22" s="307">
        <f>F22*C21</f>
        <v>18459.752973999999</v>
      </c>
      <c r="H22" s="304">
        <f>F22+D22</f>
        <v>1</v>
      </c>
      <c r="I22" s="307">
        <f>H22*C21</f>
        <v>36919.505947999998</v>
      </c>
      <c r="J22" s="306" t="e">
        <f>SUM(#REF!+#REF!)</f>
        <v>#REF!</v>
      </c>
    </row>
    <row r="23" spans="1:10">
      <c r="A23" s="298"/>
      <c r="B23" s="299" t="s">
        <v>188</v>
      </c>
      <c r="C23" s="300"/>
      <c r="D23" s="308">
        <v>0.19614999999999999</v>
      </c>
      <c r="E23" s="307">
        <f>C23*D23</f>
        <v>0</v>
      </c>
      <c r="F23" s="308">
        <v>0.19614999999999999</v>
      </c>
      <c r="G23" s="307">
        <f>F23*C23</f>
        <v>0</v>
      </c>
      <c r="H23" s="308">
        <v>0.19614999999999999</v>
      </c>
      <c r="I23" s="307">
        <f>H23*C23</f>
        <v>0</v>
      </c>
      <c r="J23" s="309" t="e">
        <f>SUM(J13:J22)</f>
        <v>#REF!</v>
      </c>
    </row>
    <row r="24" spans="1:10">
      <c r="A24" s="310"/>
      <c r="B24" s="299" t="s">
        <v>389</v>
      </c>
      <c r="C24" s="300">
        <f>SUM(C13:C23)</f>
        <v>1074491.5459479999</v>
      </c>
      <c r="D24" s="308">
        <f>E24/C27</f>
        <v>0.5</v>
      </c>
      <c r="E24" s="307">
        <f>SUM(E13:E23)</f>
        <v>537245.77297399996</v>
      </c>
      <c r="F24" s="308">
        <f>G24/C27</f>
        <v>0.5</v>
      </c>
      <c r="G24" s="307">
        <f>SUM(G13:G23)</f>
        <v>537245.77297399996</v>
      </c>
      <c r="H24" s="308"/>
      <c r="I24" s="307"/>
      <c r="J24" s="311" t="e">
        <f>SUM(D23+F23+H23+#REF!+#REF!)</f>
        <v>#REF!</v>
      </c>
    </row>
    <row r="25" spans="1:10">
      <c r="A25" s="310"/>
      <c r="B25" s="299" t="s">
        <v>390</v>
      </c>
      <c r="C25" s="300"/>
      <c r="D25" s="304">
        <f>E25/C24</f>
        <v>0.5</v>
      </c>
      <c r="E25" s="307">
        <f>E24</f>
        <v>537245.77297399996</v>
      </c>
      <c r="F25" s="304">
        <f>G25/C24</f>
        <v>1</v>
      </c>
      <c r="G25" s="307">
        <f>E25+G24</f>
        <v>1074491.5459479999</v>
      </c>
      <c r="H25" s="304">
        <f>I25/C24</f>
        <v>1</v>
      </c>
      <c r="I25" s="307">
        <f>G25+I24</f>
        <v>1074491.5459479999</v>
      </c>
    </row>
    <row r="26" spans="1:10">
      <c r="A26" s="310"/>
      <c r="B26" s="299"/>
      <c r="C26" s="300"/>
      <c r="D26" s="304"/>
      <c r="E26" s="307"/>
      <c r="F26" s="304"/>
      <c r="G26" s="307"/>
      <c r="H26" s="304"/>
      <c r="I26" s="307"/>
    </row>
    <row r="27" spans="1:10" ht="13.5" thickBot="1">
      <c r="A27" s="312"/>
      <c r="B27" s="313" t="s">
        <v>391</v>
      </c>
      <c r="C27" s="314">
        <f>C24</f>
        <v>1074491.5459479999</v>
      </c>
      <c r="D27" s="512">
        <f>E24</f>
        <v>537245.77297399996</v>
      </c>
      <c r="E27" s="512"/>
      <c r="F27" s="512">
        <f>G24</f>
        <v>537245.77297399996</v>
      </c>
      <c r="G27" s="512"/>
      <c r="H27" s="510">
        <f>F27+D27</f>
        <v>1074491.5459479999</v>
      </c>
      <c r="I27" s="511"/>
    </row>
    <row r="28" spans="1:10">
      <c r="A28" s="296"/>
      <c r="B28" s="296"/>
      <c r="C28" s="315"/>
      <c r="D28" s="296"/>
      <c r="E28" s="296"/>
      <c r="F28" s="296"/>
      <c r="G28" s="296"/>
      <c r="H28" s="294"/>
      <c r="I28" s="294"/>
      <c r="J28" s="316"/>
    </row>
    <row r="29" spans="1:10">
      <c r="A29" s="296"/>
      <c r="B29" s="296"/>
      <c r="C29" s="317"/>
      <c r="D29" s="296"/>
      <c r="E29" s="294"/>
      <c r="F29" s="294"/>
      <c r="G29" s="294"/>
      <c r="H29" s="294"/>
      <c r="I29" s="294"/>
    </row>
    <row r="30" spans="1:10">
      <c r="A30" s="296"/>
      <c r="B30" s="296"/>
      <c r="C30" s="315"/>
      <c r="D30" s="296"/>
      <c r="E30" s="294"/>
      <c r="F30" s="294"/>
      <c r="G30" s="294"/>
      <c r="H30" s="294"/>
      <c r="I30" s="294"/>
    </row>
    <row r="31" spans="1:10">
      <c r="A31" s="296"/>
      <c r="B31" s="513"/>
      <c r="C31" s="513"/>
      <c r="D31" s="296"/>
      <c r="E31" s="296"/>
      <c r="F31" s="296"/>
      <c r="G31" s="296"/>
      <c r="H31" s="509"/>
      <c r="I31" s="509"/>
    </row>
    <row r="32" spans="1:10">
      <c r="A32" s="296"/>
      <c r="B32" s="508" t="s">
        <v>377</v>
      </c>
      <c r="C32" s="508"/>
      <c r="D32" s="296"/>
      <c r="F32" s="296"/>
      <c r="G32" s="507" t="s">
        <v>394</v>
      </c>
      <c r="H32" s="507"/>
      <c r="I32" s="507"/>
    </row>
    <row r="33" spans="1:9">
      <c r="A33" s="296"/>
      <c r="B33" s="508" t="s">
        <v>393</v>
      </c>
      <c r="C33" s="508"/>
      <c r="D33" s="296"/>
      <c r="E33" s="296"/>
      <c r="F33" s="296"/>
      <c r="G33" s="318"/>
      <c r="H33" s="294"/>
      <c r="I33" s="294"/>
    </row>
    <row r="34" spans="1:9">
      <c r="A34" s="296"/>
      <c r="B34" s="296"/>
      <c r="C34" s="315"/>
      <c r="D34" s="296"/>
      <c r="E34" s="296"/>
      <c r="F34" s="296"/>
      <c r="G34" s="296"/>
      <c r="H34" s="294"/>
      <c r="I34" s="294"/>
    </row>
    <row r="37" spans="1:9">
      <c r="C37" s="315">
        <f>SUM(C13:C21)</f>
        <v>1074491.5459479999</v>
      </c>
      <c r="E37" s="318">
        <f>SUM(E13:E20)</f>
        <v>518786.01999999996</v>
      </c>
      <c r="F37" s="296"/>
      <c r="G37" s="318">
        <f>SUM(G13:G20)</f>
        <v>518786.01999999996</v>
      </c>
      <c r="H37" s="294"/>
      <c r="I37" s="318">
        <f>SUM(I13:I20)</f>
        <v>1037572.0399999999</v>
      </c>
    </row>
    <row r="38" spans="1:9">
      <c r="E38" s="319">
        <f>E37/C37</f>
        <v>0.48282001096833815</v>
      </c>
      <c r="F38" s="318"/>
      <c r="G38" s="319">
        <f>G37/C37</f>
        <v>0.48282001096833815</v>
      </c>
      <c r="H38" s="294"/>
      <c r="I38" s="319">
        <f>I37/C37</f>
        <v>0.96564002193667631</v>
      </c>
    </row>
    <row r="39" spans="1:9">
      <c r="E39" s="320">
        <f>E38*C23</f>
        <v>0</v>
      </c>
      <c r="G39" s="321">
        <f>G38*C23</f>
        <v>0</v>
      </c>
      <c r="I39" s="321">
        <f>I38*C23</f>
        <v>0</v>
      </c>
    </row>
    <row r="44" spans="1:9">
      <c r="C44" s="317"/>
    </row>
    <row r="48" spans="1:9">
      <c r="B48" s="102"/>
    </row>
    <row r="49" spans="2:7">
      <c r="B49" s="275"/>
    </row>
    <row r="50" spans="2:7">
      <c r="B50" s="102"/>
    </row>
    <row r="53" spans="2:7">
      <c r="G53" s="102"/>
    </row>
  </sheetData>
  <mergeCells count="20">
    <mergeCell ref="A2:G2"/>
    <mergeCell ref="A8:I8"/>
    <mergeCell ref="A9:I9"/>
    <mergeCell ref="A11:A12"/>
    <mergeCell ref="B11:B12"/>
    <mergeCell ref="C11:C12"/>
    <mergeCell ref="D11:E12"/>
    <mergeCell ref="F11:G12"/>
    <mergeCell ref="H10:I10"/>
    <mergeCell ref="H11:I12"/>
    <mergeCell ref="D10:E10"/>
    <mergeCell ref="F10:G10"/>
    <mergeCell ref="G32:I32"/>
    <mergeCell ref="B32:C32"/>
    <mergeCell ref="B33:C33"/>
    <mergeCell ref="H31:I31"/>
    <mergeCell ref="H27:I27"/>
    <mergeCell ref="D27:E27"/>
    <mergeCell ref="F27:G27"/>
    <mergeCell ref="B31:C31"/>
  </mergeCells>
  <printOptions horizontalCentered="1"/>
  <pageMargins left="0.39370078740157483" right="0.19685039370078741" top="0.39370078740157483" bottom="0.98425196850393704" header="0.51181102362204722" footer="0.51181102362204722"/>
  <pageSetup paperSize="9" scale="81" orientation="landscape" verticalDpi="300" r:id="rId1"/>
  <headerFooter alignWithMargins="0"/>
  <ignoredErrors>
    <ignoredError sqref="D25:H25 E24:G2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29"/>
  <sheetViews>
    <sheetView view="pageBreakPreview" zoomScale="85" zoomScaleNormal="100" zoomScaleSheetLayoutView="85" workbookViewId="0"/>
  </sheetViews>
  <sheetFormatPr defaultRowHeight="12.75"/>
  <cols>
    <col min="1" max="1" width="31.5" customWidth="1"/>
    <col min="2" max="2" width="13.83203125" style="43" customWidth="1"/>
    <col min="3" max="3" width="22.33203125" style="43" customWidth="1"/>
    <col min="4" max="4" width="19.5" style="43" customWidth="1"/>
    <col min="5" max="5" width="13.83203125" customWidth="1"/>
    <col min="6" max="6" width="18.33203125" style="43" customWidth="1"/>
    <col min="7" max="8" width="13.83203125" style="43" customWidth="1"/>
    <col min="9" max="9" width="16.6640625" style="55" customWidth="1"/>
    <col min="10" max="10" width="14.6640625" style="55" customWidth="1"/>
    <col min="11" max="13" width="13.83203125" style="55" customWidth="1"/>
  </cols>
  <sheetData>
    <row r="1" spans="1:13" s="1" customFormat="1">
      <c r="B1" s="43"/>
      <c r="C1" s="43"/>
      <c r="D1" s="43"/>
      <c r="F1" s="43"/>
      <c r="G1" s="43"/>
      <c r="H1" s="43"/>
      <c r="I1" s="55"/>
      <c r="J1" s="55"/>
      <c r="K1" s="55"/>
      <c r="L1" s="55"/>
      <c r="M1" s="55"/>
    </row>
    <row r="2" spans="1:13" s="1" customFormat="1">
      <c r="B2" s="43"/>
      <c r="C2" s="43"/>
      <c r="D2" s="43"/>
      <c r="F2" s="43"/>
      <c r="G2" s="43"/>
      <c r="H2" s="43"/>
      <c r="I2" s="55"/>
      <c r="J2" s="55"/>
      <c r="K2" s="55"/>
      <c r="L2" s="55"/>
      <c r="M2" s="55"/>
    </row>
    <row r="3" spans="1:13" s="1" customFormat="1">
      <c r="B3" s="43"/>
      <c r="C3" s="43"/>
      <c r="D3" s="43"/>
      <c r="F3" s="43"/>
      <c r="G3" s="43"/>
      <c r="H3" s="43"/>
      <c r="I3" s="55"/>
      <c r="J3" s="55"/>
      <c r="K3" s="55"/>
      <c r="L3" s="55"/>
      <c r="M3" s="55"/>
    </row>
    <row r="4" spans="1:13" s="1" customFormat="1" ht="42" customHeight="1">
      <c r="B4" s="43"/>
      <c r="C4" s="43"/>
      <c r="D4" s="43"/>
      <c r="F4" s="43"/>
      <c r="G4" s="43"/>
      <c r="H4" s="43"/>
      <c r="I4" s="55"/>
      <c r="J4" s="55"/>
      <c r="K4" s="55"/>
      <c r="L4" s="55"/>
      <c r="M4" s="55"/>
    </row>
    <row r="5" spans="1:13" ht="15">
      <c r="A5" s="536" t="str">
        <f>Orçamento!A5</f>
        <v>OBRA: RECAPEAMENTO ASFÁLTICO COM REPERFILAMENTO PMF E MICRO REVESTIMENTO ASFÁLTICO</v>
      </c>
      <c r="B5" s="537"/>
      <c r="C5" s="537"/>
      <c r="D5" s="537"/>
      <c r="E5" s="537"/>
      <c r="F5" s="537"/>
      <c r="G5" s="537"/>
      <c r="H5" s="537"/>
    </row>
    <row r="6" spans="1:13" ht="15" customHeight="1">
      <c r="A6" s="536" t="str">
        <f>Orçamento!A6</f>
        <v>LOCAL:  ZONA URBANA DA CIDADE DE HEITORAI- GO</v>
      </c>
      <c r="B6" s="537"/>
      <c r="C6" s="537"/>
      <c r="D6" s="537"/>
      <c r="E6" s="537"/>
      <c r="F6" s="537"/>
      <c r="G6" s="537"/>
      <c r="H6" s="537"/>
      <c r="I6" s="51"/>
      <c r="J6" s="51"/>
      <c r="K6" s="51"/>
      <c r="L6" s="51"/>
      <c r="M6" s="51"/>
    </row>
    <row r="7" spans="1:13" ht="15">
      <c r="A7" s="536" t="str">
        <f>Orçamento!A7</f>
        <v>PROPRIETÁRIO: PREFEITURA MUNICIPAL DE HEITORAI - GOIÁS</v>
      </c>
      <c r="B7" s="537"/>
      <c r="C7" s="537"/>
      <c r="D7" s="537"/>
      <c r="E7" s="537"/>
      <c r="F7" s="537"/>
      <c r="G7" s="537"/>
      <c r="H7" s="537"/>
      <c r="I7" s="51"/>
      <c r="J7" s="51"/>
      <c r="K7" s="51"/>
      <c r="L7" s="51"/>
      <c r="M7" s="51"/>
    </row>
    <row r="8" spans="1:13" ht="15">
      <c r="A8" s="536" t="str">
        <f>Orçamento!A8</f>
        <v>TABELA: TABELA DE TERRAPLENAGEM, PAVIMENTAÇÃO E OBRAS DE ARTE ESPECIAIS - ABR/17
- COM DESONERAÇÃO (T130)</v>
      </c>
      <c r="B8" s="537"/>
      <c r="C8" s="537"/>
      <c r="D8" s="537"/>
      <c r="E8" s="537"/>
      <c r="F8" s="537"/>
      <c r="G8" s="537"/>
      <c r="H8" s="537"/>
      <c r="I8" s="51"/>
      <c r="J8" s="51"/>
      <c r="K8" s="51"/>
      <c r="L8" s="51"/>
      <c r="M8" s="51"/>
    </row>
    <row r="9" spans="1:13">
      <c r="A9" s="538" t="s">
        <v>82</v>
      </c>
      <c r="B9" s="539"/>
      <c r="C9" s="539"/>
      <c r="D9" s="539"/>
      <c r="E9" s="539"/>
      <c r="F9" s="539"/>
      <c r="G9" s="539"/>
      <c r="H9" s="539"/>
      <c r="I9" s="539"/>
      <c r="J9" s="539"/>
      <c r="K9" s="539"/>
      <c r="L9" s="539"/>
      <c r="M9" s="540"/>
    </row>
    <row r="10" spans="1:13">
      <c r="A10" s="541"/>
      <c r="B10" s="542"/>
      <c r="C10" s="542"/>
      <c r="D10" s="542"/>
      <c r="E10" s="542"/>
      <c r="F10" s="542"/>
      <c r="G10" s="542"/>
      <c r="H10" s="542"/>
      <c r="I10" s="542"/>
      <c r="J10" s="542"/>
      <c r="K10" s="542"/>
      <c r="L10" s="542"/>
      <c r="M10" s="543"/>
    </row>
    <row r="11" spans="1:13">
      <c r="A11" s="21" t="s">
        <v>31</v>
      </c>
      <c r="B11" s="531" t="s">
        <v>32</v>
      </c>
      <c r="C11" s="531"/>
      <c r="D11" s="531"/>
      <c r="E11" s="532" t="s">
        <v>33</v>
      </c>
      <c r="F11" s="532"/>
      <c r="G11" s="532"/>
      <c r="H11" s="532"/>
      <c r="I11" s="533" t="s">
        <v>33</v>
      </c>
      <c r="J11" s="533"/>
      <c r="K11" s="533"/>
      <c r="L11" s="533"/>
      <c r="M11" s="533"/>
    </row>
    <row r="12" spans="1:13">
      <c r="A12" s="21" t="s">
        <v>34</v>
      </c>
      <c r="B12" s="534" t="s">
        <v>35</v>
      </c>
      <c r="C12" s="534"/>
      <c r="D12" s="534"/>
      <c r="E12" s="535" t="s">
        <v>36</v>
      </c>
      <c r="F12" s="535"/>
      <c r="G12" s="535"/>
      <c r="H12" s="535"/>
      <c r="I12" s="533" t="s">
        <v>37</v>
      </c>
      <c r="J12" s="533"/>
      <c r="K12" s="533"/>
      <c r="L12" s="533"/>
      <c r="M12" s="533"/>
    </row>
    <row r="13" spans="1:13">
      <c r="A13" s="22"/>
      <c r="B13" s="26" t="s">
        <v>38</v>
      </c>
      <c r="C13" s="25" t="s">
        <v>39</v>
      </c>
      <c r="D13" s="25" t="s">
        <v>40</v>
      </c>
      <c r="E13" s="24" t="s">
        <v>41</v>
      </c>
      <c r="F13" s="26" t="s">
        <v>42</v>
      </c>
      <c r="G13" s="26" t="s">
        <v>43</v>
      </c>
      <c r="H13" s="26" t="s">
        <v>44</v>
      </c>
      <c r="I13" s="23" t="s">
        <v>45</v>
      </c>
      <c r="J13" s="24" t="s">
        <v>39</v>
      </c>
      <c r="K13" s="23" t="s">
        <v>42</v>
      </c>
      <c r="L13" s="24" t="s">
        <v>46</v>
      </c>
      <c r="M13" s="23" t="s">
        <v>78</v>
      </c>
    </row>
    <row r="14" spans="1:13" ht="13.5" thickBot="1">
      <c r="A14" s="22"/>
      <c r="B14" s="41" t="s">
        <v>47</v>
      </c>
      <c r="C14" s="41" t="s">
        <v>48</v>
      </c>
      <c r="D14" s="41" t="s">
        <v>49</v>
      </c>
      <c r="E14" s="24"/>
      <c r="F14" s="25"/>
      <c r="G14" s="26" t="s">
        <v>47</v>
      </c>
      <c r="H14" s="45" t="s">
        <v>50</v>
      </c>
      <c r="I14" s="24"/>
      <c r="J14" s="23" t="s">
        <v>48</v>
      </c>
      <c r="K14" s="27" t="s">
        <v>49</v>
      </c>
      <c r="L14" s="27" t="s">
        <v>47</v>
      </c>
      <c r="M14" s="45" t="s">
        <v>50</v>
      </c>
    </row>
    <row r="15" spans="1:13">
      <c r="A15" s="40" t="s">
        <v>52</v>
      </c>
      <c r="B15" s="42"/>
      <c r="C15" s="42"/>
      <c r="D15" s="56">
        <f>SUM(D16:D24)</f>
        <v>14541</v>
      </c>
      <c r="E15" s="28"/>
      <c r="F15" s="46"/>
      <c r="G15" s="47"/>
      <c r="H15" s="57">
        <f>SUM(H16:H25)</f>
        <v>454.51</v>
      </c>
      <c r="I15" s="28"/>
      <c r="J15" s="28"/>
      <c r="K15" s="58">
        <f>SUM(K16:K24)</f>
        <v>12111</v>
      </c>
      <c r="L15" s="58"/>
      <c r="M15" s="58">
        <f t="shared" ref="M15" si="0">SUM(M16:M24)</f>
        <v>302.77500000000003</v>
      </c>
    </row>
    <row r="16" spans="1:13">
      <c r="A16" s="29" t="s">
        <v>53</v>
      </c>
      <c r="B16" s="30">
        <v>405</v>
      </c>
      <c r="C16" s="30">
        <v>12</v>
      </c>
      <c r="D16" s="30">
        <f>C16*B16</f>
        <v>4860</v>
      </c>
      <c r="E16" s="31">
        <v>0.2</v>
      </c>
      <c r="F16" s="44">
        <f>D16*E16</f>
        <v>972</v>
      </c>
      <c r="G16" s="44">
        <v>0.1</v>
      </c>
      <c r="H16" s="44">
        <f>G16*F16</f>
        <v>97.2</v>
      </c>
      <c r="I16" s="30">
        <f>B16*0.5</f>
        <v>202.5</v>
      </c>
      <c r="J16" s="30">
        <v>12</v>
      </c>
      <c r="K16" s="30">
        <f>J16*I16</f>
        <v>2430</v>
      </c>
      <c r="L16" s="32">
        <v>2.5000000000000001E-2</v>
      </c>
      <c r="M16" s="52">
        <f>L16*K16</f>
        <v>60.75</v>
      </c>
    </row>
    <row r="17" spans="1:13">
      <c r="A17" s="67" t="s">
        <v>55</v>
      </c>
      <c r="B17" s="30">
        <v>192</v>
      </c>
      <c r="C17" s="30">
        <v>8</v>
      </c>
      <c r="D17" s="30">
        <f t="shared" ref="D17:D24" si="1">C17*B17</f>
        <v>1536</v>
      </c>
      <c r="E17" s="31">
        <v>0.3</v>
      </c>
      <c r="F17" s="44">
        <f t="shared" ref="F17:F24" si="2">D17*E17</f>
        <v>460.79999999999995</v>
      </c>
      <c r="G17" s="44">
        <v>0.1</v>
      </c>
      <c r="H17" s="44">
        <f>G17*F17</f>
        <v>46.08</v>
      </c>
      <c r="I17" s="30">
        <v>192</v>
      </c>
      <c r="J17" s="30">
        <v>8</v>
      </c>
      <c r="K17" s="30">
        <f t="shared" ref="K17:K22" si="3">J17*I17</f>
        <v>1536</v>
      </c>
      <c r="L17" s="32">
        <v>2.5000000000000001E-2</v>
      </c>
      <c r="M17" s="52">
        <f t="shared" ref="M17:M24" si="4">L17*K17</f>
        <v>38.400000000000006</v>
      </c>
    </row>
    <row r="18" spans="1:13">
      <c r="A18" s="29" t="s">
        <v>54</v>
      </c>
      <c r="B18" s="30">
        <v>53</v>
      </c>
      <c r="C18" s="30">
        <v>7</v>
      </c>
      <c r="D18" s="30">
        <f t="shared" si="1"/>
        <v>371</v>
      </c>
      <c r="E18" s="31">
        <v>0.3</v>
      </c>
      <c r="F18" s="44">
        <f t="shared" si="2"/>
        <v>111.3</v>
      </c>
      <c r="G18" s="44">
        <v>0.1</v>
      </c>
      <c r="H18" s="44">
        <f t="shared" ref="H18:H24" si="5">G18*F18</f>
        <v>11.13</v>
      </c>
      <c r="I18" s="30">
        <v>53</v>
      </c>
      <c r="J18" s="30">
        <v>7</v>
      </c>
      <c r="K18" s="30">
        <f t="shared" si="3"/>
        <v>371</v>
      </c>
      <c r="L18" s="32">
        <v>2.5000000000000001E-2</v>
      </c>
      <c r="M18" s="52">
        <f t="shared" si="4"/>
        <v>9.2750000000000004</v>
      </c>
    </row>
    <row r="19" spans="1:13">
      <c r="A19" s="29" t="s">
        <v>54</v>
      </c>
      <c r="B19" s="30">
        <v>77</v>
      </c>
      <c r="C19" s="30">
        <v>10</v>
      </c>
      <c r="D19" s="30">
        <f t="shared" si="1"/>
        <v>770</v>
      </c>
      <c r="E19" s="31">
        <v>0.3</v>
      </c>
      <c r="F19" s="44">
        <f t="shared" si="2"/>
        <v>231</v>
      </c>
      <c r="G19" s="44">
        <v>0.1</v>
      </c>
      <c r="H19" s="44">
        <f t="shared" si="5"/>
        <v>23.1</v>
      </c>
      <c r="I19" s="30">
        <v>77</v>
      </c>
      <c r="J19" s="30">
        <v>10</v>
      </c>
      <c r="K19" s="30">
        <f t="shared" si="3"/>
        <v>770</v>
      </c>
      <c r="L19" s="32">
        <v>2.5000000000000001E-2</v>
      </c>
      <c r="M19" s="52">
        <f t="shared" si="4"/>
        <v>19.25</v>
      </c>
    </row>
    <row r="20" spans="1:13">
      <c r="A20" s="29" t="s">
        <v>54</v>
      </c>
      <c r="B20" s="30">
        <v>49</v>
      </c>
      <c r="C20" s="30">
        <v>10</v>
      </c>
      <c r="D20" s="30">
        <f t="shared" si="1"/>
        <v>490</v>
      </c>
      <c r="E20" s="31">
        <v>0.3</v>
      </c>
      <c r="F20" s="44">
        <f t="shared" si="2"/>
        <v>147</v>
      </c>
      <c r="G20" s="44">
        <v>0.1</v>
      </c>
      <c r="H20" s="44">
        <f t="shared" si="5"/>
        <v>14.700000000000001</v>
      </c>
      <c r="I20" s="30">
        <v>49</v>
      </c>
      <c r="J20" s="30">
        <v>10</v>
      </c>
      <c r="K20" s="30">
        <f t="shared" si="3"/>
        <v>490</v>
      </c>
      <c r="L20" s="32">
        <v>2.5000000000000001E-2</v>
      </c>
      <c r="M20" s="52">
        <f t="shared" si="4"/>
        <v>12.25</v>
      </c>
    </row>
    <row r="21" spans="1:13">
      <c r="A21" s="29" t="s">
        <v>56</v>
      </c>
      <c r="B21" s="30">
        <v>120</v>
      </c>
      <c r="C21" s="30">
        <v>10</v>
      </c>
      <c r="D21" s="30">
        <f t="shared" si="1"/>
        <v>1200</v>
      </c>
      <c r="E21" s="31">
        <v>0.3</v>
      </c>
      <c r="F21" s="44">
        <f t="shared" si="2"/>
        <v>360</v>
      </c>
      <c r="G21" s="44">
        <v>0.1</v>
      </c>
      <c r="H21" s="44">
        <f t="shared" si="5"/>
        <v>36</v>
      </c>
      <c r="I21" s="30">
        <v>120</v>
      </c>
      <c r="J21" s="30">
        <v>10</v>
      </c>
      <c r="K21" s="30">
        <f t="shared" si="3"/>
        <v>1200</v>
      </c>
      <c r="L21" s="32">
        <v>2.5000000000000001E-2</v>
      </c>
      <c r="M21" s="52">
        <f t="shared" si="4"/>
        <v>30</v>
      </c>
    </row>
    <row r="22" spans="1:13">
      <c r="A22" s="29" t="s">
        <v>57</v>
      </c>
      <c r="B22" s="30">
        <v>197</v>
      </c>
      <c r="C22" s="30">
        <v>10</v>
      </c>
      <c r="D22" s="30">
        <f t="shared" si="1"/>
        <v>1970</v>
      </c>
      <c r="E22" s="31">
        <v>0.3</v>
      </c>
      <c r="F22" s="44">
        <f t="shared" si="2"/>
        <v>591</v>
      </c>
      <c r="G22" s="44">
        <v>0.1</v>
      </c>
      <c r="H22" s="44">
        <f t="shared" si="5"/>
        <v>59.1</v>
      </c>
      <c r="I22" s="30">
        <v>197</v>
      </c>
      <c r="J22" s="30">
        <v>10</v>
      </c>
      <c r="K22" s="30">
        <f t="shared" si="3"/>
        <v>1970</v>
      </c>
      <c r="L22" s="32">
        <v>2.5000000000000001E-2</v>
      </c>
      <c r="M22" s="52">
        <f t="shared" si="4"/>
        <v>49.25</v>
      </c>
    </row>
    <row r="23" spans="1:13">
      <c r="A23" s="29"/>
      <c r="B23" s="30"/>
      <c r="C23" s="30"/>
      <c r="D23" s="30"/>
      <c r="E23" s="31"/>
      <c r="F23" s="44"/>
      <c r="G23" s="44"/>
      <c r="H23" s="44"/>
      <c r="I23" s="30"/>
      <c r="J23" s="30"/>
      <c r="K23" s="30"/>
      <c r="L23" s="32">
        <v>2.5000000000000001E-2</v>
      </c>
      <c r="M23" s="52"/>
    </row>
    <row r="24" spans="1:13">
      <c r="A24" s="29" t="s">
        <v>83</v>
      </c>
      <c r="B24" s="30">
        <v>440</v>
      </c>
      <c r="C24" s="30">
        <v>7.6</v>
      </c>
      <c r="D24" s="30">
        <f t="shared" si="1"/>
        <v>3344</v>
      </c>
      <c r="E24" s="31">
        <v>0.5</v>
      </c>
      <c r="F24" s="44">
        <f t="shared" si="2"/>
        <v>1672</v>
      </c>
      <c r="G24" s="44">
        <v>0.1</v>
      </c>
      <c r="H24" s="44">
        <f t="shared" si="5"/>
        <v>167.20000000000002</v>
      </c>
      <c r="I24" s="30">
        <v>440</v>
      </c>
      <c r="J24" s="30">
        <v>7.6</v>
      </c>
      <c r="K24" s="30">
        <f t="shared" ref="K24" si="6">J24*I24</f>
        <v>3344</v>
      </c>
      <c r="L24" s="32">
        <v>2.5000000000000001E-2</v>
      </c>
      <c r="M24" s="52">
        <f t="shared" si="4"/>
        <v>83.600000000000009</v>
      </c>
    </row>
    <row r="25" spans="1:13">
      <c r="A25" s="29"/>
      <c r="B25" s="30"/>
      <c r="C25" s="30"/>
      <c r="D25" s="30"/>
      <c r="E25" s="31"/>
      <c r="F25" s="44"/>
      <c r="G25" s="44"/>
      <c r="H25" s="44"/>
      <c r="I25" s="37"/>
      <c r="J25" s="32"/>
      <c r="K25" s="37"/>
      <c r="L25" s="32"/>
      <c r="M25" s="52"/>
    </row>
    <row r="26" spans="1:13">
      <c r="A26" s="29"/>
      <c r="B26" s="30"/>
      <c r="C26" s="30"/>
      <c r="D26" s="30"/>
      <c r="E26" s="39"/>
      <c r="F26" s="50"/>
      <c r="G26" s="44">
        <f>SUM(G16:G24)/9</f>
        <v>8.8888888888888878E-2</v>
      </c>
      <c r="H26" s="50"/>
      <c r="I26" s="37"/>
      <c r="J26" s="44"/>
      <c r="K26" s="37"/>
      <c r="L26" s="32"/>
      <c r="M26" s="52"/>
    </row>
    <row r="27" spans="1:13" ht="13.5" thickBot="1">
      <c r="A27" s="33"/>
      <c r="B27" s="34" t="s">
        <v>51</v>
      </c>
      <c r="C27" s="38"/>
      <c r="D27" s="38"/>
      <c r="E27" s="36"/>
      <c r="F27" s="48"/>
      <c r="G27" s="49"/>
      <c r="H27" s="48"/>
      <c r="I27" s="53"/>
      <c r="J27" s="53"/>
      <c r="K27" s="53"/>
      <c r="L27" s="35"/>
      <c r="M27" s="54"/>
    </row>
    <row r="28" spans="1:13">
      <c r="A28" s="19"/>
      <c r="B28" s="20"/>
      <c r="C28" s="20"/>
      <c r="D28" s="20"/>
      <c r="E28" s="19"/>
      <c r="F28" s="20"/>
      <c r="G28" s="20"/>
      <c r="H28" s="20"/>
      <c r="I28" s="51"/>
      <c r="J28" s="51"/>
      <c r="K28" s="51"/>
      <c r="L28" s="51"/>
      <c r="M28" s="51"/>
    </row>
    <row r="29" spans="1:13">
      <c r="A29" s="19"/>
      <c r="B29" s="20"/>
      <c r="C29" s="20"/>
      <c r="D29" s="20"/>
      <c r="E29" s="19"/>
      <c r="F29" s="20"/>
      <c r="G29" s="20"/>
      <c r="H29" s="20"/>
      <c r="I29" s="51"/>
      <c r="J29" s="51"/>
      <c r="K29" s="51"/>
      <c r="L29" s="51"/>
      <c r="M29" s="51"/>
    </row>
  </sheetData>
  <mergeCells count="11">
    <mergeCell ref="A5:H5"/>
    <mergeCell ref="A6:H6"/>
    <mergeCell ref="A7:H7"/>
    <mergeCell ref="A8:H8"/>
    <mergeCell ref="A9:M10"/>
    <mergeCell ref="B11:D11"/>
    <mergeCell ref="E11:H11"/>
    <mergeCell ref="I11:M11"/>
    <mergeCell ref="B12:D12"/>
    <mergeCell ref="E12:H12"/>
    <mergeCell ref="I12:M12"/>
  </mergeCells>
  <pageMargins left="0.511811024" right="0.511811024" top="0.78740157499999996" bottom="0.78740157499999996" header="0.31496062000000002" footer="0.31496062000000002"/>
  <pageSetup paperSize="9" scale="69"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P116"/>
  <sheetViews>
    <sheetView topLeftCell="A71" zoomScale="80" zoomScaleNormal="80" workbookViewId="0">
      <selection activeCell="B119" sqref="B119"/>
    </sheetView>
  </sheetViews>
  <sheetFormatPr defaultRowHeight="15"/>
  <cols>
    <col min="1" max="1" width="69.83203125" style="107" customWidth="1"/>
    <col min="2" max="2" width="16.6640625" style="107" customWidth="1"/>
    <col min="3" max="3" width="14.6640625" style="107" customWidth="1"/>
    <col min="4" max="5" width="9.33203125" style="107"/>
    <col min="6" max="6" width="16.1640625" style="107" customWidth="1"/>
    <col min="7" max="7" width="17.1640625" style="107" customWidth="1"/>
    <col min="8" max="8" width="19.1640625" style="107" customWidth="1"/>
    <col min="9" max="10" width="9.33203125" style="107"/>
    <col min="11" max="11" width="19.5" style="107" customWidth="1"/>
    <col min="12" max="12" width="10.6640625" style="107" customWidth="1"/>
    <col min="13" max="16384" width="9.33203125" style="107"/>
  </cols>
  <sheetData>
    <row r="1" spans="1:10" ht="32.25" customHeight="1"/>
    <row r="3" spans="1:10" ht="33.75" customHeight="1"/>
    <row r="4" spans="1:10" ht="26.25">
      <c r="A4" s="550" t="s">
        <v>309</v>
      </c>
      <c r="B4" s="550"/>
      <c r="C4" s="550"/>
      <c r="D4" s="550"/>
      <c r="E4" s="550"/>
      <c r="F4" s="550"/>
      <c r="G4" s="550"/>
      <c r="H4" s="550"/>
      <c r="I4" s="219"/>
      <c r="J4" s="219"/>
    </row>
    <row r="5" spans="1:10">
      <c r="A5" s="219"/>
      <c r="B5" s="219"/>
      <c r="C5" s="219"/>
      <c r="D5" s="219"/>
      <c r="E5" s="219"/>
      <c r="F5" s="219"/>
      <c r="G5" s="219"/>
      <c r="H5" s="219"/>
      <c r="I5" s="219"/>
      <c r="J5" s="219"/>
    </row>
    <row r="6" spans="1:10" ht="18.75">
      <c r="A6" s="551" t="str">
        <f>Orçamento!C35</f>
        <v>SINALIZAÇÃO VERTICAL C/PINTURA ELETROSTÁTICA SEMI-REFLETIVA (PLACA DE LOGRADOURO)</v>
      </c>
      <c r="B6" s="551"/>
      <c r="C6" s="551"/>
      <c r="D6" s="551"/>
      <c r="E6" s="551"/>
      <c r="F6" s="551"/>
      <c r="G6" s="551"/>
      <c r="H6" s="551"/>
      <c r="J6" s="219"/>
    </row>
    <row r="7" spans="1:10" ht="18.75">
      <c r="A7" s="220"/>
      <c r="B7" s="221"/>
      <c r="C7" s="221"/>
      <c r="D7" s="221"/>
      <c r="E7" s="221"/>
      <c r="F7" s="221"/>
      <c r="G7" s="221"/>
      <c r="H7" s="222"/>
      <c r="J7" s="219"/>
    </row>
    <row r="8" spans="1:10">
      <c r="A8" s="552" t="s">
        <v>310</v>
      </c>
      <c r="B8" s="552"/>
      <c r="C8" s="552"/>
      <c r="D8" s="552"/>
      <c r="E8" s="552"/>
      <c r="F8" s="552"/>
      <c r="G8" s="552"/>
      <c r="H8" s="552"/>
      <c r="I8" s="219"/>
      <c r="J8" s="219"/>
    </row>
    <row r="9" spans="1:10" ht="30.75" customHeight="1">
      <c r="A9" s="223" t="s">
        <v>130</v>
      </c>
      <c r="B9" s="224" t="s">
        <v>89</v>
      </c>
      <c r="C9" s="224" t="s">
        <v>311</v>
      </c>
      <c r="D9" s="223"/>
      <c r="E9" s="223"/>
      <c r="F9" s="225"/>
      <c r="G9" s="225"/>
      <c r="H9" s="224" t="s">
        <v>42</v>
      </c>
    </row>
    <row r="10" spans="1:10">
      <c r="A10" s="226" t="s">
        <v>312</v>
      </c>
      <c r="B10" s="226">
        <f>15-4+12</f>
        <v>23</v>
      </c>
      <c r="C10" s="226">
        <v>0.25</v>
      </c>
      <c r="D10" s="226"/>
      <c r="E10" s="226"/>
      <c r="F10" s="226"/>
      <c r="G10" s="226"/>
      <c r="H10" s="227">
        <f>B10*C10</f>
        <v>5.75</v>
      </c>
    </row>
    <row r="11" spans="1:10" hidden="1">
      <c r="A11" s="228" t="s">
        <v>313</v>
      </c>
      <c r="B11" s="228"/>
      <c r="C11" s="228">
        <v>0.36</v>
      </c>
      <c r="D11" s="228"/>
      <c r="E11" s="228"/>
      <c r="F11" s="228"/>
      <c r="G11" s="228"/>
      <c r="H11" s="229">
        <f>B11*C11</f>
        <v>0</v>
      </c>
    </row>
    <row r="12" spans="1:10" hidden="1">
      <c r="A12" s="228" t="s">
        <v>314</v>
      </c>
      <c r="B12" s="228"/>
      <c r="C12" s="228">
        <v>0.28000000000000003</v>
      </c>
      <c r="D12" s="228"/>
      <c r="E12" s="228"/>
      <c r="F12" s="228"/>
      <c r="G12" s="228"/>
      <c r="H12" s="229">
        <f>B12*C12</f>
        <v>0</v>
      </c>
    </row>
    <row r="13" spans="1:10">
      <c r="A13" s="230" t="s">
        <v>250</v>
      </c>
      <c r="B13" s="231">
        <f>SUM(B10:B12)</f>
        <v>23</v>
      </c>
      <c r="C13" s="230"/>
      <c r="D13" s="230"/>
      <c r="E13" s="230"/>
      <c r="F13" s="230"/>
      <c r="G13" s="230"/>
      <c r="H13" s="232">
        <f>SUM(H10:H12)</f>
        <v>5.75</v>
      </c>
      <c r="J13" s="219"/>
    </row>
    <row r="15" spans="1:10">
      <c r="A15" s="552" t="s">
        <v>315</v>
      </c>
      <c r="B15" s="552"/>
      <c r="C15" s="552"/>
      <c r="D15" s="552"/>
      <c r="E15" s="552"/>
      <c r="F15" s="552"/>
      <c r="G15" s="552"/>
      <c r="H15" s="552"/>
      <c r="I15" s="219"/>
      <c r="J15" s="219"/>
    </row>
    <row r="16" spans="1:10" ht="30.75" customHeight="1">
      <c r="A16" s="223" t="s">
        <v>130</v>
      </c>
      <c r="B16" s="224" t="s">
        <v>89</v>
      </c>
      <c r="C16" s="224" t="s">
        <v>311</v>
      </c>
      <c r="D16" s="223"/>
      <c r="E16" s="223"/>
      <c r="F16" s="225"/>
      <c r="G16" s="225"/>
      <c r="H16" s="224" t="s">
        <v>42</v>
      </c>
    </row>
    <row r="17" spans="1:10">
      <c r="A17" s="226" t="s">
        <v>312</v>
      </c>
      <c r="B17" s="226">
        <v>14</v>
      </c>
      <c r="C17" s="226">
        <v>0.25</v>
      </c>
      <c r="D17" s="226"/>
      <c r="E17" s="226"/>
      <c r="F17" s="226"/>
      <c r="G17" s="226"/>
      <c r="H17" s="227">
        <f>B17*C17</f>
        <v>3.5</v>
      </c>
    </row>
    <row r="18" spans="1:10" hidden="1">
      <c r="A18" s="228" t="s">
        <v>313</v>
      </c>
      <c r="B18" s="228"/>
      <c r="C18" s="228">
        <v>0.36</v>
      </c>
      <c r="D18" s="228"/>
      <c r="E18" s="228"/>
      <c r="F18" s="228"/>
      <c r="G18" s="228"/>
      <c r="H18" s="229">
        <f>B18*C18</f>
        <v>0</v>
      </c>
    </row>
    <row r="19" spans="1:10" hidden="1">
      <c r="A19" s="228" t="s">
        <v>314</v>
      </c>
      <c r="B19" s="228"/>
      <c r="C19" s="228">
        <v>0.28000000000000003</v>
      </c>
      <c r="D19" s="228"/>
      <c r="E19" s="228"/>
      <c r="F19" s="228"/>
      <c r="G19" s="228"/>
      <c r="H19" s="229">
        <f>B19*C19</f>
        <v>0</v>
      </c>
    </row>
    <row r="20" spans="1:10">
      <c r="A20" s="230" t="s">
        <v>250</v>
      </c>
      <c r="B20" s="231">
        <f>SUM(B17:B19)</f>
        <v>14</v>
      </c>
      <c r="C20" s="230"/>
      <c r="D20" s="230"/>
      <c r="E20" s="230"/>
      <c r="F20" s="230"/>
      <c r="G20" s="230"/>
      <c r="H20" s="232">
        <f>SUM(H17:H19)</f>
        <v>3.5</v>
      </c>
      <c r="J20" s="219"/>
    </row>
    <row r="22" spans="1:10">
      <c r="A22" s="552" t="s">
        <v>316</v>
      </c>
      <c r="B22" s="552"/>
      <c r="C22" s="552"/>
      <c r="D22" s="552"/>
      <c r="E22" s="552"/>
      <c r="F22" s="552"/>
      <c r="G22" s="552"/>
      <c r="H22" s="552"/>
      <c r="I22" s="219"/>
      <c r="J22" s="219"/>
    </row>
    <row r="23" spans="1:10" ht="30.75" customHeight="1">
      <c r="A23" s="223" t="s">
        <v>130</v>
      </c>
      <c r="B23" s="224" t="s">
        <v>89</v>
      </c>
      <c r="C23" s="224" t="s">
        <v>311</v>
      </c>
      <c r="D23" s="223"/>
      <c r="E23" s="223"/>
      <c r="F23" s="225"/>
      <c r="G23" s="225"/>
      <c r="H23" s="224" t="s">
        <v>42</v>
      </c>
    </row>
    <row r="24" spans="1:10">
      <c r="A24" s="226" t="s">
        <v>312</v>
      </c>
      <c r="B24" s="226">
        <v>1</v>
      </c>
      <c r="C24" s="226">
        <v>0.25</v>
      </c>
      <c r="D24" s="226"/>
      <c r="E24" s="226"/>
      <c r="F24" s="226"/>
      <c r="G24" s="226"/>
      <c r="H24" s="227">
        <f>B24*C24</f>
        <v>0.25</v>
      </c>
    </row>
    <row r="25" spans="1:10" hidden="1">
      <c r="A25" s="228" t="s">
        <v>313</v>
      </c>
      <c r="B25" s="228"/>
      <c r="C25" s="228">
        <v>0.36</v>
      </c>
      <c r="D25" s="228"/>
      <c r="E25" s="228"/>
      <c r="F25" s="228"/>
      <c r="G25" s="228"/>
      <c r="H25" s="229">
        <f>B25*C25</f>
        <v>0</v>
      </c>
    </row>
    <row r="26" spans="1:10" hidden="1">
      <c r="A26" s="228" t="s">
        <v>314</v>
      </c>
      <c r="B26" s="228"/>
      <c r="C26" s="228">
        <v>0.28000000000000003</v>
      </c>
      <c r="D26" s="228"/>
      <c r="E26" s="228"/>
      <c r="F26" s="228"/>
      <c r="G26" s="228"/>
      <c r="H26" s="229">
        <f>B26*C26</f>
        <v>0</v>
      </c>
    </row>
    <row r="27" spans="1:10">
      <c r="A27" s="230" t="s">
        <v>250</v>
      </c>
      <c r="B27" s="231">
        <f>SUM(B24:B26)</f>
        <v>1</v>
      </c>
      <c r="C27" s="230"/>
      <c r="D27" s="230"/>
      <c r="E27" s="230"/>
      <c r="F27" s="230"/>
      <c r="G27" s="230"/>
      <c r="H27" s="232">
        <f>SUM(H24:H26)</f>
        <v>0.25</v>
      </c>
      <c r="J27" s="219"/>
    </row>
    <row r="28" spans="1:10">
      <c r="A28" s="233"/>
      <c r="B28" s="233"/>
      <c r="C28" s="233"/>
      <c r="D28" s="233"/>
      <c r="E28" s="233"/>
      <c r="F28" s="233"/>
      <c r="G28" s="233"/>
      <c r="H28" s="233"/>
      <c r="J28" s="219"/>
    </row>
    <row r="29" spans="1:10" ht="18.75">
      <c r="A29" s="234" t="s">
        <v>317</v>
      </c>
      <c r="B29" s="235"/>
      <c r="C29" s="235"/>
      <c r="D29" s="235"/>
      <c r="E29" s="235"/>
      <c r="F29" s="235"/>
      <c r="G29" s="235"/>
      <c r="H29" s="236">
        <f>H27+H20+H13</f>
        <v>9.5</v>
      </c>
      <c r="J29" s="219"/>
    </row>
    <row r="30" spans="1:10" ht="18.75">
      <c r="A30" s="234" t="s">
        <v>318</v>
      </c>
      <c r="B30" s="235"/>
      <c r="C30" s="235"/>
      <c r="D30" s="235"/>
      <c r="E30" s="235"/>
      <c r="F30" s="235"/>
      <c r="G30" s="235"/>
      <c r="H30" s="237">
        <f>B27+B20+B13</f>
        <v>38</v>
      </c>
      <c r="J30" s="219"/>
    </row>
    <row r="31" spans="1:10" ht="27.75" customHeight="1">
      <c r="A31" s="220"/>
      <c r="B31" s="221"/>
      <c r="C31" s="221"/>
      <c r="D31" s="221"/>
      <c r="E31" s="221"/>
      <c r="F31" s="221"/>
      <c r="G31" s="221"/>
      <c r="H31" s="222"/>
      <c r="J31" s="219"/>
    </row>
    <row r="32" spans="1:10" ht="27.75" customHeight="1">
      <c r="A32" s="220"/>
      <c r="B32" s="221"/>
      <c r="C32" s="221"/>
      <c r="D32" s="221"/>
      <c r="E32" s="221"/>
      <c r="F32" s="221"/>
      <c r="G32" s="221"/>
      <c r="H32" s="222"/>
      <c r="J32" s="219"/>
    </row>
    <row r="33" spans="1:10" ht="27.75" customHeight="1">
      <c r="A33" s="553" t="s">
        <v>319</v>
      </c>
      <c r="B33" s="553"/>
      <c r="C33" s="553"/>
      <c r="D33" s="553"/>
      <c r="E33" s="553"/>
      <c r="F33" s="553"/>
      <c r="G33" s="553"/>
      <c r="H33" s="553"/>
      <c r="J33" s="219"/>
    </row>
    <row r="34" spans="1:10" ht="27.75" customHeight="1"/>
    <row r="35" spans="1:10" ht="27.75" customHeight="1">
      <c r="A35" s="554" t="s">
        <v>310</v>
      </c>
      <c r="B35" s="554"/>
      <c r="C35" s="554"/>
      <c r="D35" s="554"/>
      <c r="E35" s="554"/>
      <c r="F35" s="554"/>
      <c r="G35" s="554"/>
      <c r="H35" s="554"/>
      <c r="I35" s="219"/>
    </row>
    <row r="36" spans="1:10" ht="27.75" customHeight="1">
      <c r="A36" s="223" t="s">
        <v>130</v>
      </c>
      <c r="B36" s="223" t="s">
        <v>89</v>
      </c>
      <c r="C36" s="223"/>
      <c r="D36" s="223"/>
      <c r="E36" s="223"/>
      <c r="F36" s="225"/>
      <c r="G36" s="225"/>
      <c r="H36" s="223" t="s">
        <v>89</v>
      </c>
    </row>
    <row r="37" spans="1:10" ht="27.75" customHeight="1">
      <c r="A37" s="238" t="s">
        <v>320</v>
      </c>
      <c r="B37" s="239">
        <f>14-4+13</f>
        <v>23</v>
      </c>
      <c r="C37" s="240"/>
      <c r="D37" s="240"/>
      <c r="E37" s="240"/>
      <c r="F37" s="240"/>
      <c r="G37" s="240"/>
      <c r="H37" s="241">
        <f>B37</f>
        <v>23</v>
      </c>
      <c r="I37" s="242"/>
    </row>
    <row r="38" spans="1:10" ht="27.75" customHeight="1">
      <c r="A38" s="238" t="s">
        <v>321</v>
      </c>
      <c r="B38" s="239">
        <f>B37</f>
        <v>23</v>
      </c>
      <c r="C38" s="240"/>
      <c r="D38" s="240"/>
      <c r="E38" s="240"/>
      <c r="F38" s="240"/>
      <c r="G38" s="240"/>
      <c r="H38" s="241">
        <f>B38</f>
        <v>23</v>
      </c>
      <c r="I38" s="242"/>
    </row>
    <row r="39" spans="1:10" ht="27.75" customHeight="1">
      <c r="A39" s="219"/>
      <c r="B39" s="219"/>
      <c r="C39" s="219"/>
      <c r="D39" s="219"/>
      <c r="E39" s="219"/>
      <c r="F39" s="219"/>
      <c r="G39" s="219"/>
      <c r="H39" s="219"/>
      <c r="I39" s="219"/>
      <c r="J39" s="219"/>
    </row>
    <row r="40" spans="1:10" ht="27.75" customHeight="1">
      <c r="A40" s="554" t="s">
        <v>315</v>
      </c>
      <c r="B40" s="554"/>
      <c r="C40" s="554"/>
      <c r="D40" s="554"/>
      <c r="E40" s="554"/>
      <c r="F40" s="554"/>
      <c r="G40" s="554"/>
      <c r="H40" s="554"/>
      <c r="I40" s="219"/>
    </row>
    <row r="41" spans="1:10" ht="27.75" customHeight="1">
      <c r="A41" s="223" t="s">
        <v>130</v>
      </c>
      <c r="B41" s="223" t="s">
        <v>89</v>
      </c>
      <c r="C41" s="223"/>
      <c r="D41" s="223"/>
      <c r="E41" s="223"/>
      <c r="F41" s="225"/>
      <c r="G41" s="225"/>
      <c r="H41" s="223" t="s">
        <v>89</v>
      </c>
    </row>
    <row r="42" spans="1:10" ht="27.75" customHeight="1">
      <c r="A42" s="238" t="s">
        <v>320</v>
      </c>
      <c r="B42" s="239">
        <v>15</v>
      </c>
      <c r="C42" s="240"/>
      <c r="D42" s="240"/>
      <c r="E42" s="240"/>
      <c r="F42" s="240"/>
      <c r="G42" s="240"/>
      <c r="H42" s="241">
        <f>B42</f>
        <v>15</v>
      </c>
      <c r="I42" s="242"/>
    </row>
    <row r="43" spans="1:10" ht="27.75" customHeight="1">
      <c r="A43" s="238" t="s">
        <v>321</v>
      </c>
      <c r="B43" s="239">
        <f>B42</f>
        <v>15</v>
      </c>
      <c r="C43" s="240"/>
      <c r="D43" s="240"/>
      <c r="E43" s="240"/>
      <c r="F43" s="240"/>
      <c r="G43" s="240"/>
      <c r="H43" s="241">
        <f>B43</f>
        <v>15</v>
      </c>
      <c r="I43" s="242"/>
    </row>
    <row r="44" spans="1:10" ht="27.75" customHeight="1">
      <c r="A44" s="219"/>
      <c r="B44" s="219"/>
      <c r="C44" s="219"/>
      <c r="D44" s="219"/>
      <c r="E44" s="219"/>
      <c r="F44" s="219"/>
      <c r="G44" s="219"/>
      <c r="H44" s="219"/>
      <c r="I44" s="219"/>
      <c r="J44" s="219"/>
    </row>
    <row r="45" spans="1:10" ht="27.75" customHeight="1">
      <c r="A45" s="554" t="s">
        <v>316</v>
      </c>
      <c r="B45" s="554"/>
      <c r="C45" s="554"/>
      <c r="D45" s="554"/>
      <c r="E45" s="554"/>
      <c r="F45" s="554"/>
      <c r="G45" s="554"/>
      <c r="H45" s="554"/>
      <c r="I45" s="219"/>
    </row>
    <row r="46" spans="1:10" ht="27.75" customHeight="1">
      <c r="A46" s="223" t="s">
        <v>130</v>
      </c>
      <c r="B46" s="223" t="s">
        <v>89</v>
      </c>
      <c r="C46" s="223"/>
      <c r="D46" s="223"/>
      <c r="E46" s="223"/>
      <c r="F46" s="225"/>
      <c r="G46" s="225"/>
      <c r="H46" s="223" t="s">
        <v>89</v>
      </c>
    </row>
    <row r="47" spans="1:10" ht="27.75" customHeight="1">
      <c r="A47" s="238" t="s">
        <v>320</v>
      </c>
      <c r="B47" s="243">
        <v>1</v>
      </c>
      <c r="C47" s="244"/>
      <c r="D47" s="244"/>
      <c r="E47" s="240"/>
      <c r="F47" s="240"/>
      <c r="G47" s="240"/>
      <c r="H47" s="241">
        <f>B47</f>
        <v>1</v>
      </c>
      <c r="I47" s="242"/>
    </row>
    <row r="48" spans="1:10" ht="27.75" customHeight="1">
      <c r="A48" s="238" t="s">
        <v>321</v>
      </c>
      <c r="B48" s="243">
        <f>B47</f>
        <v>1</v>
      </c>
      <c r="C48" s="244"/>
      <c r="D48" s="244"/>
      <c r="E48" s="240"/>
      <c r="F48" s="240"/>
      <c r="G48" s="240"/>
      <c r="H48" s="241">
        <f>B48</f>
        <v>1</v>
      </c>
      <c r="I48" s="242"/>
    </row>
    <row r="49" spans="1:68" ht="27.75" customHeight="1">
      <c r="A49" s="233"/>
      <c r="B49" s="233"/>
      <c r="C49" s="233"/>
      <c r="D49" s="233"/>
      <c r="E49" s="233"/>
      <c r="F49" s="233"/>
      <c r="G49" s="233"/>
      <c r="H49" s="233"/>
      <c r="J49" s="219"/>
    </row>
    <row r="50" spans="1:68" ht="27.75" customHeight="1">
      <c r="A50" s="234" t="s">
        <v>322</v>
      </c>
      <c r="B50" s="235"/>
      <c r="C50" s="235"/>
      <c r="D50" s="235"/>
      <c r="E50" s="235"/>
      <c r="F50" s="235"/>
      <c r="G50" s="235"/>
      <c r="H50" s="236">
        <f>H47+H42+H37</f>
        <v>39</v>
      </c>
      <c r="J50" s="219"/>
    </row>
    <row r="51" spans="1:68" ht="27.75" customHeight="1">
      <c r="A51" s="245" t="s">
        <v>323</v>
      </c>
      <c r="B51" s="235"/>
      <c r="C51" s="235"/>
      <c r="D51" s="235"/>
      <c r="E51" s="235"/>
      <c r="F51" s="235"/>
      <c r="G51" s="235"/>
      <c r="H51" s="236">
        <f>H48+H43+H38</f>
        <v>39</v>
      </c>
      <c r="J51" s="219"/>
    </row>
    <row r="52" spans="1:68" ht="27.75" customHeight="1">
      <c r="A52" s="219"/>
      <c r="B52" s="219"/>
      <c r="C52" s="219"/>
      <c r="D52" s="219"/>
      <c r="E52" s="219"/>
      <c r="F52" s="219"/>
      <c r="G52" s="219"/>
      <c r="H52" s="219"/>
      <c r="I52" s="219"/>
      <c r="J52" s="219"/>
    </row>
    <row r="53" spans="1:68" ht="27.75" customHeight="1">
      <c r="A53" s="219"/>
      <c r="B53" s="219"/>
      <c r="C53" s="219"/>
      <c r="D53" s="219"/>
      <c r="E53" s="219"/>
      <c r="F53" s="219"/>
      <c r="G53" s="219"/>
      <c r="H53" s="219"/>
      <c r="I53" s="219"/>
      <c r="J53" s="219"/>
    </row>
    <row r="54" spans="1:68" ht="27.75" customHeight="1">
      <c r="A54" s="550" t="s">
        <v>324</v>
      </c>
      <c r="B54" s="550"/>
      <c r="C54" s="550"/>
      <c r="D54" s="550"/>
      <c r="E54" s="550"/>
      <c r="F54" s="550"/>
      <c r="G54" s="550"/>
      <c r="H54" s="550"/>
      <c r="I54" s="219"/>
      <c r="J54" s="219"/>
    </row>
    <row r="55" spans="1:68">
      <c r="J55" s="219"/>
    </row>
    <row r="56" spans="1:68">
      <c r="A56" s="555" t="s">
        <v>310</v>
      </c>
      <c r="B56" s="555"/>
      <c r="C56" s="555"/>
      <c r="D56" s="555"/>
      <c r="E56" s="555"/>
      <c r="F56" s="555"/>
      <c r="G56" s="555"/>
      <c r="H56" s="555"/>
      <c r="J56" s="219"/>
    </row>
    <row r="57" spans="1:68" ht="30.75" customHeight="1">
      <c r="A57" s="224" t="s">
        <v>130</v>
      </c>
      <c r="B57" s="224" t="s">
        <v>89</v>
      </c>
      <c r="C57" s="224" t="s">
        <v>325</v>
      </c>
      <c r="D57" s="224" t="s">
        <v>326</v>
      </c>
      <c r="E57" s="224" t="s">
        <v>42</v>
      </c>
      <c r="F57" s="246" t="s">
        <v>327</v>
      </c>
      <c r="G57" s="246" t="s">
        <v>328</v>
      </c>
      <c r="H57" s="224" t="s">
        <v>42</v>
      </c>
      <c r="J57" s="219"/>
    </row>
    <row r="58" spans="1:68" hidden="1">
      <c r="A58" s="247"/>
      <c r="B58" s="247"/>
      <c r="C58" s="247"/>
      <c r="D58" s="247"/>
      <c r="E58" s="247"/>
      <c r="F58" s="247"/>
      <c r="G58" s="247"/>
      <c r="H58" s="247"/>
      <c r="J58" s="219"/>
    </row>
    <row r="59" spans="1:68">
      <c r="A59" s="228" t="s">
        <v>329</v>
      </c>
      <c r="B59" s="228"/>
      <c r="C59" s="248">
        <f>SUM(L59:BP59)</f>
        <v>130.76999999999998</v>
      </c>
      <c r="D59" s="228">
        <v>0.4</v>
      </c>
      <c r="E59" s="228"/>
      <c r="F59" s="228"/>
      <c r="G59" s="228"/>
      <c r="H59" s="229">
        <f>ROUND(C59*D59,2)</f>
        <v>52.31</v>
      </c>
      <c r="J59" s="219"/>
      <c r="K59" s="107" t="s">
        <v>330</v>
      </c>
      <c r="L59" s="223">
        <f>4.48</f>
        <v>4.4800000000000004</v>
      </c>
      <c r="M59" s="223">
        <f>4.49</f>
        <v>4.49</v>
      </c>
      <c r="N59" s="223">
        <f>3.37</f>
        <v>3.37</v>
      </c>
      <c r="O59" s="223">
        <v>4.28</v>
      </c>
      <c r="P59" s="223">
        <v>4.2</v>
      </c>
      <c r="Q59" s="223">
        <v>4.37</v>
      </c>
      <c r="R59" s="223">
        <v>7.78</v>
      </c>
      <c r="S59" s="223">
        <v>4.53</v>
      </c>
      <c r="T59" s="223">
        <v>3.44</v>
      </c>
      <c r="U59" s="223">
        <v>3.76</v>
      </c>
      <c r="V59" s="223">
        <v>2.87</v>
      </c>
      <c r="W59" s="223">
        <v>2.89</v>
      </c>
      <c r="X59" s="223">
        <v>3</v>
      </c>
      <c r="Y59" s="223">
        <v>7</v>
      </c>
      <c r="Z59" s="249">
        <v>8.52</v>
      </c>
      <c r="AA59" s="223">
        <v>6.4</v>
      </c>
      <c r="AB59" s="223">
        <v>2.6</v>
      </c>
      <c r="AC59" s="223">
        <v>2.6</v>
      </c>
      <c r="AD59" s="223">
        <v>7.23</v>
      </c>
      <c r="AE59" s="223">
        <v>4.7699999999999996</v>
      </c>
      <c r="AF59" s="223">
        <v>7.06</v>
      </c>
      <c r="AG59" s="223">
        <v>9.3000000000000007</v>
      </c>
      <c r="AH59" s="223">
        <v>3.96</v>
      </c>
      <c r="AI59" s="223">
        <v>3.56</v>
      </c>
      <c r="AJ59" s="223">
        <v>4.7699999999999996</v>
      </c>
      <c r="AK59" s="223">
        <v>4.7699999999999996</v>
      </c>
      <c r="AL59" s="223">
        <v>4.7699999999999996</v>
      </c>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row>
    <row r="60" spans="1:68" ht="32.25" customHeight="1">
      <c r="A60" s="250" t="s">
        <v>331</v>
      </c>
      <c r="B60" s="248">
        <f>2+4</f>
        <v>6</v>
      </c>
      <c r="C60" s="228">
        <v>20</v>
      </c>
      <c r="D60" s="228">
        <v>0.1</v>
      </c>
      <c r="E60" s="228"/>
      <c r="F60" s="228"/>
      <c r="G60" s="228"/>
      <c r="H60" s="229">
        <f>ROUND(C60*D60*B60,2)</f>
        <v>12</v>
      </c>
      <c r="J60" s="219"/>
    </row>
    <row r="61" spans="1:68" ht="30.75" customHeight="1">
      <c r="A61" s="250" t="s">
        <v>332</v>
      </c>
      <c r="B61" s="248">
        <f>13-2+9</f>
        <v>20</v>
      </c>
      <c r="C61" s="228">
        <v>20</v>
      </c>
      <c r="D61" s="228">
        <v>0.1</v>
      </c>
      <c r="E61" s="228"/>
      <c r="F61" s="228">
        <v>2</v>
      </c>
      <c r="G61" s="228"/>
      <c r="H61" s="229">
        <f>ROUND(C61*D61*B61*F61,2)</f>
        <v>80</v>
      </c>
      <c r="J61" s="219"/>
    </row>
    <row r="62" spans="1:68" ht="15" customHeight="1">
      <c r="A62" s="250" t="s">
        <v>333</v>
      </c>
      <c r="B62" s="248">
        <f>16-2+16</f>
        <v>30</v>
      </c>
      <c r="C62" s="228">
        <v>2.5</v>
      </c>
      <c r="D62" s="228">
        <v>3</v>
      </c>
      <c r="E62" s="228"/>
      <c r="F62" s="228"/>
      <c r="G62" s="228"/>
      <c r="H62" s="229">
        <f>ROUND(C62*D62*B62,2)</f>
        <v>225</v>
      </c>
      <c r="J62" s="219"/>
    </row>
    <row r="63" spans="1:68">
      <c r="A63" s="228" t="s">
        <v>334</v>
      </c>
      <c r="B63" s="248"/>
      <c r="C63" s="248">
        <f t="shared" ref="C63:C71" si="0">SUM(L63:BP63)</f>
        <v>614.09999999999991</v>
      </c>
      <c r="D63" s="228">
        <v>0.1</v>
      </c>
      <c r="E63" s="228"/>
      <c r="F63" s="228">
        <v>2</v>
      </c>
      <c r="G63" s="228"/>
      <c r="H63" s="229">
        <f>ROUND(D63*C63*F63,2)</f>
        <v>122.82</v>
      </c>
      <c r="J63" s="219"/>
      <c r="K63" s="107" t="s">
        <v>330</v>
      </c>
      <c r="L63" s="223">
        <v>32.29</v>
      </c>
      <c r="M63" s="223">
        <v>67</v>
      </c>
      <c r="N63" s="223">
        <v>68.23</v>
      </c>
      <c r="O63" s="223">
        <v>102.52</v>
      </c>
      <c r="P63" s="223">
        <v>91</v>
      </c>
      <c r="Q63" s="223">
        <v>98.48</v>
      </c>
      <c r="R63" s="223">
        <v>18.64</v>
      </c>
      <c r="S63" s="223">
        <v>20.68</v>
      </c>
      <c r="T63" s="223">
        <v>48.19</v>
      </c>
      <c r="U63" s="223">
        <f>87.07-20</f>
        <v>67.069999999999993</v>
      </c>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row>
    <row r="64" spans="1:68" ht="30">
      <c r="A64" s="250" t="s">
        <v>335</v>
      </c>
      <c r="B64" s="248"/>
      <c r="C64" s="248">
        <f t="shared" si="0"/>
        <v>1044.3599999999999</v>
      </c>
      <c r="D64" s="228">
        <v>0.1</v>
      </c>
      <c r="E64" s="228"/>
      <c r="F64" s="228"/>
      <c r="G64" s="228">
        <v>2</v>
      </c>
      <c r="H64" s="229">
        <f>ROUND(D64*C64/G64,2)</f>
        <v>52.22</v>
      </c>
      <c r="J64" s="219"/>
      <c r="K64" s="107" t="s">
        <v>330</v>
      </c>
      <c r="L64" s="223">
        <v>532.4</v>
      </c>
      <c r="M64" s="223">
        <v>511.96</v>
      </c>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row>
    <row r="65" spans="1:68">
      <c r="A65" s="228" t="s">
        <v>336</v>
      </c>
      <c r="B65" s="248"/>
      <c r="C65" s="248">
        <f t="shared" si="0"/>
        <v>4.08</v>
      </c>
      <c r="D65" s="228">
        <v>0.3</v>
      </c>
      <c r="E65" s="228"/>
      <c r="F65" s="228"/>
      <c r="G65" s="228"/>
      <c r="H65" s="229">
        <f>ROUND(D65*C65,2)</f>
        <v>1.22</v>
      </c>
      <c r="J65" s="219"/>
      <c r="K65" s="107" t="s">
        <v>330</v>
      </c>
      <c r="L65" s="223">
        <v>1.41</v>
      </c>
      <c r="M65" s="223">
        <v>1.1499999999999999</v>
      </c>
      <c r="N65" s="223">
        <v>0.89</v>
      </c>
      <c r="O65" s="223">
        <v>0.63</v>
      </c>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row>
    <row r="66" spans="1:68" ht="30">
      <c r="A66" s="250" t="s">
        <v>337</v>
      </c>
      <c r="B66" s="248"/>
      <c r="C66" s="248">
        <f t="shared" si="0"/>
        <v>496.22</v>
      </c>
      <c r="D66" s="228">
        <v>0.1</v>
      </c>
      <c r="E66" s="228"/>
      <c r="F66" s="228"/>
      <c r="G66" s="228">
        <v>2</v>
      </c>
      <c r="H66" s="229">
        <f>ROUND(D66*C66/G66,2)</f>
        <v>24.81</v>
      </c>
      <c r="J66" s="219"/>
      <c r="K66" s="107" t="s">
        <v>330</v>
      </c>
      <c r="L66" s="223">
        <v>237.53</v>
      </c>
      <c r="M66" s="223">
        <v>258.69</v>
      </c>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row>
    <row r="67" spans="1:68" ht="30">
      <c r="A67" s="250" t="s">
        <v>338</v>
      </c>
      <c r="B67" s="248"/>
      <c r="C67" s="248">
        <f t="shared" si="0"/>
        <v>351.65</v>
      </c>
      <c r="D67" s="228">
        <v>0.1</v>
      </c>
      <c r="E67" s="228"/>
      <c r="F67" s="228"/>
      <c r="G67" s="228">
        <v>2</v>
      </c>
      <c r="H67" s="229">
        <f>ROUND(D67*C67/G67,2)</f>
        <v>17.579999999999998</v>
      </c>
      <c r="J67" s="219"/>
      <c r="K67" s="107" t="s">
        <v>330</v>
      </c>
      <c r="L67" s="223">
        <v>174.15</v>
      </c>
      <c r="M67" s="223">
        <v>177.5</v>
      </c>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row>
    <row r="68" spans="1:68">
      <c r="A68" s="228" t="s">
        <v>339</v>
      </c>
      <c r="B68" s="248"/>
      <c r="C68" s="248">
        <f t="shared" si="0"/>
        <v>205.2</v>
      </c>
      <c r="D68" s="228">
        <v>0.1</v>
      </c>
      <c r="E68" s="228"/>
      <c r="F68" s="228">
        <v>2</v>
      </c>
      <c r="G68" s="228"/>
      <c r="H68" s="229">
        <f>ROUND(D68*C68*F68,2)</f>
        <v>41.04</v>
      </c>
      <c r="J68" s="219"/>
      <c r="K68" s="107" t="s">
        <v>330</v>
      </c>
      <c r="L68" s="223">
        <v>45.3</v>
      </c>
      <c r="M68" s="223">
        <v>65</v>
      </c>
      <c r="N68" s="223">
        <v>58.6</v>
      </c>
      <c r="O68" s="223">
        <v>36.299999999999997</v>
      </c>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row>
    <row r="69" spans="1:68" ht="31.5" customHeight="1">
      <c r="A69" s="250" t="s">
        <v>340</v>
      </c>
      <c r="B69" s="248"/>
      <c r="C69" s="248">
        <f t="shared" si="0"/>
        <v>1356.56</v>
      </c>
      <c r="D69" s="228">
        <v>0.1</v>
      </c>
      <c r="E69" s="228"/>
      <c r="F69" s="228"/>
      <c r="G69" s="228">
        <v>2</v>
      </c>
      <c r="H69" s="229">
        <f>ROUND(D69*C69/G69,2)</f>
        <v>67.83</v>
      </c>
      <c r="J69" s="219"/>
      <c r="K69" s="107" t="s">
        <v>330</v>
      </c>
      <c r="L69" s="249">
        <v>678.18</v>
      </c>
      <c r="M69" s="223">
        <v>678.38</v>
      </c>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row>
    <row r="70" spans="1:68" ht="31.5" customHeight="1">
      <c r="A70" s="250" t="s">
        <v>341</v>
      </c>
      <c r="B70" s="248"/>
      <c r="C70" s="248">
        <f t="shared" si="0"/>
        <v>26.34</v>
      </c>
      <c r="D70" s="228">
        <v>0.1</v>
      </c>
      <c r="E70" s="228"/>
      <c r="F70" s="228"/>
      <c r="G70" s="228"/>
      <c r="H70" s="229">
        <f>ROUND(C70*D70,2)</f>
        <v>2.63</v>
      </c>
      <c r="J70" s="219"/>
      <c r="K70" s="107" t="s">
        <v>330</v>
      </c>
      <c r="L70" s="249">
        <v>13.17</v>
      </c>
      <c r="M70" s="223">
        <v>13.17</v>
      </c>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row>
    <row r="71" spans="1:68">
      <c r="A71" s="228" t="s">
        <v>342</v>
      </c>
      <c r="B71" s="248"/>
      <c r="C71" s="248">
        <f t="shared" si="0"/>
        <v>5.32</v>
      </c>
      <c r="D71" s="228">
        <v>0.3</v>
      </c>
      <c r="E71" s="228"/>
      <c r="F71" s="228"/>
      <c r="G71" s="228"/>
      <c r="H71" s="229">
        <f>ROUND(D71*C71,2)</f>
        <v>1.6</v>
      </c>
      <c r="J71" s="219"/>
      <c r="K71" s="107" t="s">
        <v>330</v>
      </c>
      <c r="L71" s="223">
        <v>1.31</v>
      </c>
      <c r="M71" s="223">
        <v>1.24</v>
      </c>
      <c r="N71" s="223">
        <v>1.08</v>
      </c>
      <c r="O71" s="223">
        <v>0.92</v>
      </c>
      <c r="P71" s="223">
        <v>0.77</v>
      </c>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row>
    <row r="72" spans="1:68" hidden="1">
      <c r="A72" s="251"/>
      <c r="B72" s="252"/>
      <c r="C72" s="251"/>
      <c r="D72" s="251"/>
      <c r="E72" s="251"/>
      <c r="F72" s="251"/>
      <c r="G72" s="251"/>
      <c r="H72" s="253">
        <f>ROUND(C72*D72*B72,2)</f>
        <v>0</v>
      </c>
      <c r="J72" s="219"/>
    </row>
    <row r="73" spans="1:68">
      <c r="A73" s="546" t="s">
        <v>250</v>
      </c>
      <c r="B73" s="546"/>
      <c r="C73" s="546"/>
      <c r="D73" s="546"/>
      <c r="E73" s="546"/>
      <c r="F73" s="546"/>
      <c r="G73" s="546"/>
      <c r="H73" s="232">
        <f>SUM(H59:H72)</f>
        <v>701.06000000000006</v>
      </c>
      <c r="J73" s="219"/>
    </row>
    <row r="74" spans="1:68">
      <c r="J74" s="219"/>
    </row>
    <row r="75" spans="1:68">
      <c r="A75" s="545" t="s">
        <v>343</v>
      </c>
      <c r="B75" s="545"/>
      <c r="C75" s="545"/>
      <c r="D75" s="545"/>
      <c r="E75" s="545"/>
      <c r="F75" s="545"/>
      <c r="G75" s="545"/>
      <c r="H75" s="545"/>
      <c r="J75" s="219"/>
    </row>
    <row r="76" spans="1:68" ht="30.75" customHeight="1">
      <c r="A76" s="224" t="s">
        <v>130</v>
      </c>
      <c r="B76" s="224" t="s">
        <v>89</v>
      </c>
      <c r="C76" s="224" t="s">
        <v>325</v>
      </c>
      <c r="D76" s="224" t="s">
        <v>326</v>
      </c>
      <c r="E76" s="224" t="s">
        <v>42</v>
      </c>
      <c r="F76" s="246" t="s">
        <v>327</v>
      </c>
      <c r="G76" s="246" t="s">
        <v>328</v>
      </c>
      <c r="H76" s="224" t="s">
        <v>42</v>
      </c>
      <c r="J76" s="219"/>
    </row>
    <row r="77" spans="1:68" hidden="1">
      <c r="A77" s="247"/>
      <c r="B77" s="247"/>
      <c r="C77" s="247"/>
      <c r="D77" s="247"/>
      <c r="E77" s="247"/>
      <c r="F77" s="247"/>
      <c r="G77" s="247"/>
      <c r="H77" s="247"/>
      <c r="J77" s="219"/>
    </row>
    <row r="78" spans="1:68">
      <c r="A78" s="228" t="s">
        <v>329</v>
      </c>
      <c r="B78" s="228"/>
      <c r="C78" s="248">
        <f>SUM(L78:BP78)</f>
        <v>64.140000000000015</v>
      </c>
      <c r="D78" s="228">
        <v>0.4</v>
      </c>
      <c r="E78" s="228"/>
      <c r="F78" s="228"/>
      <c r="G78" s="228"/>
      <c r="H78" s="229">
        <f>ROUND(C78*D78,2)</f>
        <v>25.66</v>
      </c>
      <c r="J78" s="219"/>
      <c r="K78" s="107" t="s">
        <v>330</v>
      </c>
      <c r="L78" s="223">
        <v>5.22</v>
      </c>
      <c r="M78" s="223">
        <v>4.21</v>
      </c>
      <c r="N78" s="223">
        <v>4.21</v>
      </c>
      <c r="O78" s="223">
        <v>4.21</v>
      </c>
      <c r="P78" s="223">
        <v>5.3</v>
      </c>
      <c r="Q78" s="223">
        <v>4.21</v>
      </c>
      <c r="R78" s="223">
        <v>4.21</v>
      </c>
      <c r="S78" s="223">
        <v>3.85</v>
      </c>
      <c r="T78" s="223">
        <v>4.21</v>
      </c>
      <c r="U78" s="223">
        <v>5.72</v>
      </c>
      <c r="V78" s="223">
        <v>5.38</v>
      </c>
      <c r="W78" s="223">
        <v>5.31</v>
      </c>
      <c r="X78" s="223">
        <v>4.95</v>
      </c>
      <c r="Y78" s="223">
        <v>3.15</v>
      </c>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row>
    <row r="79" spans="1:68">
      <c r="A79" s="228" t="s">
        <v>331</v>
      </c>
      <c r="B79" s="248">
        <f t="shared" ref="B79" si="1">SUM(L79:AB79)</f>
        <v>0</v>
      </c>
      <c r="C79" s="228">
        <v>20</v>
      </c>
      <c r="D79" s="228">
        <v>0.1</v>
      </c>
      <c r="E79" s="228"/>
      <c r="F79" s="228"/>
      <c r="G79" s="228"/>
      <c r="H79" s="229">
        <f>ROUND(C79*D79*B79,2)</f>
        <v>0</v>
      </c>
      <c r="J79" s="219"/>
    </row>
    <row r="80" spans="1:68">
      <c r="A80" s="254" t="s">
        <v>332</v>
      </c>
      <c r="B80" s="248">
        <v>14</v>
      </c>
      <c r="C80" s="228">
        <v>20</v>
      </c>
      <c r="D80" s="228">
        <v>0.1</v>
      </c>
      <c r="E80" s="228"/>
      <c r="F80" s="228">
        <v>2</v>
      </c>
      <c r="G80" s="228"/>
      <c r="H80" s="229">
        <f>ROUND(C80*D80*B80*F80,2)</f>
        <v>56</v>
      </c>
      <c r="J80" s="219"/>
    </row>
    <row r="81" spans="1:68">
      <c r="A81" s="228" t="s">
        <v>333</v>
      </c>
      <c r="B81" s="252">
        <v>14</v>
      </c>
      <c r="C81" s="251">
        <v>2.5</v>
      </c>
      <c r="D81" s="251">
        <v>3</v>
      </c>
      <c r="E81" s="251"/>
      <c r="F81" s="251"/>
      <c r="G81" s="251"/>
      <c r="H81" s="229">
        <f>ROUND(C81*D81*B81,2)</f>
        <v>105</v>
      </c>
      <c r="J81" s="219"/>
    </row>
    <row r="82" spans="1:68">
      <c r="A82" s="546" t="s">
        <v>250</v>
      </c>
      <c r="B82" s="546"/>
      <c r="C82" s="546"/>
      <c r="D82" s="546"/>
      <c r="E82" s="546"/>
      <c r="F82" s="546"/>
      <c r="G82" s="546"/>
      <c r="H82" s="255">
        <f>SUM(H78:H81)</f>
        <v>186.66</v>
      </c>
      <c r="J82" s="219"/>
    </row>
    <row r="83" spans="1:68">
      <c r="J83" s="219"/>
    </row>
    <row r="84" spans="1:68">
      <c r="A84" s="545" t="s">
        <v>316</v>
      </c>
      <c r="B84" s="545"/>
      <c r="C84" s="545"/>
      <c r="D84" s="545"/>
      <c r="E84" s="545"/>
      <c r="F84" s="545"/>
      <c r="G84" s="545"/>
      <c r="H84" s="545"/>
      <c r="J84" s="219"/>
    </row>
    <row r="85" spans="1:68" ht="30.75" customHeight="1">
      <c r="A85" s="224" t="s">
        <v>130</v>
      </c>
      <c r="B85" s="224" t="s">
        <v>89</v>
      </c>
      <c r="C85" s="224" t="s">
        <v>325</v>
      </c>
      <c r="D85" s="224" t="s">
        <v>326</v>
      </c>
      <c r="E85" s="224" t="s">
        <v>42</v>
      </c>
      <c r="F85" s="246" t="s">
        <v>327</v>
      </c>
      <c r="G85" s="246" t="s">
        <v>328</v>
      </c>
      <c r="H85" s="224" t="s">
        <v>42</v>
      </c>
      <c r="J85" s="219"/>
    </row>
    <row r="86" spans="1:68" hidden="1">
      <c r="A86" s="247"/>
      <c r="B86" s="247"/>
      <c r="C86" s="247"/>
      <c r="D86" s="247"/>
      <c r="E86" s="247"/>
      <c r="F86" s="247"/>
      <c r="G86" s="247"/>
      <c r="H86" s="247"/>
      <c r="J86" s="219"/>
    </row>
    <row r="87" spans="1:68">
      <c r="A87" s="228" t="s">
        <v>344</v>
      </c>
      <c r="B87" s="228"/>
      <c r="C87" s="248">
        <f>SUM(L87:BP87)</f>
        <v>4.6500000000000004</v>
      </c>
      <c r="D87" s="228">
        <v>0.4</v>
      </c>
      <c r="E87" s="228"/>
      <c r="F87" s="228"/>
      <c r="G87" s="228"/>
      <c r="H87" s="229">
        <f>ROUND(C87*D87,2)</f>
        <v>1.86</v>
      </c>
      <c r="J87" s="219"/>
      <c r="K87" s="107" t="s">
        <v>330</v>
      </c>
      <c r="L87" s="223">
        <v>4.6500000000000004</v>
      </c>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row>
    <row r="88" spans="1:68">
      <c r="A88" s="228" t="s">
        <v>345</v>
      </c>
      <c r="B88" s="248">
        <f t="shared" ref="B88" si="2">SUM(L88:AB88)</f>
        <v>0</v>
      </c>
      <c r="C88" s="228">
        <v>20</v>
      </c>
      <c r="D88" s="228">
        <v>0.1</v>
      </c>
      <c r="E88" s="228"/>
      <c r="F88" s="228"/>
      <c r="G88" s="228"/>
      <c r="H88" s="229">
        <f>ROUND(C88*D88*B88,2)</f>
        <v>0</v>
      </c>
      <c r="J88" s="219"/>
    </row>
    <row r="89" spans="1:68">
      <c r="A89" s="228" t="s">
        <v>346</v>
      </c>
      <c r="B89" s="248">
        <v>1</v>
      </c>
      <c r="C89" s="228">
        <v>20</v>
      </c>
      <c r="D89" s="228">
        <v>0.1</v>
      </c>
      <c r="E89" s="228"/>
      <c r="F89" s="228">
        <v>2</v>
      </c>
      <c r="G89" s="228"/>
      <c r="H89" s="229">
        <f>ROUND(C89*D89*B89*F89,2)</f>
        <v>4</v>
      </c>
      <c r="J89" s="219"/>
    </row>
    <row r="90" spans="1:68">
      <c r="A90" s="228" t="s">
        <v>347</v>
      </c>
      <c r="B90" s="252">
        <v>1</v>
      </c>
      <c r="C90" s="251">
        <v>2.5</v>
      </c>
      <c r="D90" s="251">
        <v>3</v>
      </c>
      <c r="E90" s="251"/>
      <c r="F90" s="251"/>
      <c r="G90" s="251"/>
      <c r="H90" s="229">
        <f>ROUND(C90*D90*B90,2)</f>
        <v>7.5</v>
      </c>
      <c r="J90" s="219"/>
    </row>
    <row r="91" spans="1:68">
      <c r="A91" s="546" t="s">
        <v>250</v>
      </c>
      <c r="B91" s="546"/>
      <c r="C91" s="546"/>
      <c r="D91" s="546"/>
      <c r="E91" s="546"/>
      <c r="F91" s="546"/>
      <c r="G91" s="546"/>
      <c r="H91" s="255">
        <f>SUM(H87:H90)</f>
        <v>13.36</v>
      </c>
      <c r="J91" s="219"/>
    </row>
    <row r="92" spans="1:68">
      <c r="J92" s="219"/>
    </row>
    <row r="93" spans="1:68" hidden="1">
      <c r="A93" s="547" t="s">
        <v>348</v>
      </c>
      <c r="B93" s="547"/>
      <c r="C93" s="547"/>
      <c r="D93" s="547"/>
      <c r="E93" s="547"/>
      <c r="F93" s="547"/>
      <c r="G93" s="547"/>
      <c r="H93" s="547"/>
      <c r="I93" s="110"/>
      <c r="J93" s="219"/>
    </row>
    <row r="94" spans="1:68" hidden="1">
      <c r="A94" s="256" t="s">
        <v>349</v>
      </c>
      <c r="B94" s="256"/>
      <c r="C94" s="256">
        <v>500</v>
      </c>
      <c r="D94" s="256">
        <v>0.1</v>
      </c>
      <c r="E94" s="256"/>
      <c r="F94" s="256">
        <v>2</v>
      </c>
      <c r="G94" s="256"/>
      <c r="H94" s="256">
        <f>C94*D94*B94*F94</f>
        <v>0</v>
      </c>
      <c r="I94" s="257"/>
      <c r="J94" s="219"/>
    </row>
    <row r="95" spans="1:68" hidden="1">
      <c r="A95" s="256" t="s">
        <v>350</v>
      </c>
      <c r="B95" s="256"/>
      <c r="C95" s="256"/>
      <c r="D95" s="256">
        <v>0.1</v>
      </c>
      <c r="E95" s="256"/>
      <c r="F95" s="256"/>
      <c r="G95" s="256"/>
      <c r="H95" s="256">
        <f>C95*D95</f>
        <v>0</v>
      </c>
      <c r="I95" s="257"/>
      <c r="J95" s="219"/>
    </row>
    <row r="96" spans="1:68" hidden="1">
      <c r="A96" s="256" t="s">
        <v>351</v>
      </c>
      <c r="B96" s="256"/>
      <c r="C96" s="256"/>
      <c r="D96" s="256">
        <v>0.1</v>
      </c>
      <c r="E96" s="256"/>
      <c r="F96" s="256"/>
      <c r="G96" s="256"/>
      <c r="H96" s="256">
        <f>C96*D96</f>
        <v>0</v>
      </c>
      <c r="I96" s="257"/>
      <c r="J96" s="219"/>
    </row>
    <row r="97" spans="1:10" hidden="1">
      <c r="A97" s="256" t="s">
        <v>352</v>
      </c>
      <c r="B97" s="256"/>
      <c r="C97" s="256"/>
      <c r="D97" s="256">
        <v>0.4</v>
      </c>
      <c r="E97" s="256"/>
      <c r="F97" s="256"/>
      <c r="G97" s="256"/>
      <c r="H97" s="256">
        <f>C97*D97</f>
        <v>0</v>
      </c>
      <c r="I97" s="257"/>
      <c r="J97" s="219"/>
    </row>
    <row r="98" spans="1:10" hidden="1">
      <c r="A98" s="256" t="s">
        <v>353</v>
      </c>
      <c r="B98" s="256"/>
      <c r="C98" s="256"/>
      <c r="D98" s="256">
        <v>0.2</v>
      </c>
      <c r="E98" s="256"/>
      <c r="F98" s="256"/>
      <c r="G98" s="256"/>
      <c r="H98" s="256">
        <f>C98*D98</f>
        <v>0</v>
      </c>
      <c r="I98" s="257"/>
      <c r="J98" s="219"/>
    </row>
    <row r="99" spans="1:10" hidden="1">
      <c r="A99" s="258" t="s">
        <v>354</v>
      </c>
      <c r="B99" s="258"/>
      <c r="C99" s="258"/>
      <c r="D99" s="258"/>
      <c r="E99" s="258"/>
      <c r="F99" s="258"/>
      <c r="G99" s="258"/>
      <c r="H99" s="258">
        <f>B99</f>
        <v>0</v>
      </c>
      <c r="J99" s="219"/>
    </row>
    <row r="100" spans="1:10" ht="33" hidden="1" customHeight="1">
      <c r="A100" s="259" t="s">
        <v>355</v>
      </c>
      <c r="B100" s="260"/>
      <c r="C100" s="260"/>
      <c r="D100" s="260">
        <v>0.1</v>
      </c>
      <c r="E100" s="260"/>
      <c r="F100" s="260"/>
      <c r="G100" s="260">
        <v>2</v>
      </c>
      <c r="H100" s="260">
        <f>C100*D100/G100</f>
        <v>0</v>
      </c>
      <c r="J100" s="219"/>
    </row>
    <row r="101" spans="1:10" ht="14.25" hidden="1" customHeight="1">
      <c r="A101" s="261"/>
      <c r="B101" s="257"/>
      <c r="C101" s="257"/>
      <c r="D101" s="257"/>
      <c r="E101" s="257"/>
      <c r="F101" s="257"/>
      <c r="G101" s="257"/>
      <c r="H101" s="257"/>
      <c r="J101" s="219"/>
    </row>
    <row r="102" spans="1:10" hidden="1">
      <c r="J102" s="219"/>
    </row>
    <row r="103" spans="1:10" hidden="1">
      <c r="A103" s="548" t="s">
        <v>356</v>
      </c>
      <c r="B103" s="548"/>
      <c r="C103" s="548"/>
      <c r="D103" s="549"/>
      <c r="E103" s="549"/>
      <c r="F103" s="549"/>
      <c r="G103" s="548"/>
      <c r="H103" s="548"/>
      <c r="J103" s="219"/>
    </row>
    <row r="104" spans="1:10" ht="14.25" hidden="1" customHeight="1">
      <c r="A104" s="258" t="s">
        <v>130</v>
      </c>
      <c r="B104" s="258" t="s">
        <v>89</v>
      </c>
      <c r="C104" s="258" t="s">
        <v>42</v>
      </c>
      <c r="D104" s="247"/>
      <c r="E104" s="247"/>
      <c r="F104" s="262"/>
      <c r="G104" s="263"/>
      <c r="H104" s="258" t="s">
        <v>42</v>
      </c>
      <c r="J104" s="219"/>
    </row>
    <row r="105" spans="1:10" ht="18" hidden="1" customHeight="1">
      <c r="A105" s="264" t="s">
        <v>357</v>
      </c>
      <c r="B105" s="256"/>
      <c r="C105" s="256">
        <v>1.0900000000000001</v>
      </c>
      <c r="D105" s="256"/>
      <c r="E105" s="256"/>
      <c r="F105" s="256"/>
      <c r="G105" s="256"/>
      <c r="H105" s="256">
        <f>B105*C105</f>
        <v>0</v>
      </c>
      <c r="J105" s="219"/>
    </row>
    <row r="106" spans="1:10" ht="21.75" hidden="1" customHeight="1">
      <c r="A106" s="265" t="s">
        <v>358</v>
      </c>
      <c r="B106" s="256"/>
      <c r="C106" s="256">
        <v>1.9</v>
      </c>
      <c r="D106" s="256"/>
      <c r="E106" s="256"/>
      <c r="F106" s="256"/>
      <c r="G106" s="256"/>
      <c r="H106" s="256">
        <f>B106*C106</f>
        <v>0</v>
      </c>
      <c r="J106" s="219"/>
    </row>
    <row r="107" spans="1:10" ht="18" hidden="1" customHeight="1">
      <c r="A107" s="265" t="s">
        <v>359</v>
      </c>
      <c r="B107" s="256"/>
      <c r="C107" s="256">
        <v>1.39</v>
      </c>
      <c r="D107" s="256"/>
      <c r="E107" s="256"/>
      <c r="F107" s="256"/>
      <c r="G107" s="256"/>
      <c r="H107" s="256">
        <f>B107*C107</f>
        <v>0</v>
      </c>
      <c r="J107" s="219"/>
    </row>
    <row r="108" spans="1:10" ht="18" hidden="1" customHeight="1">
      <c r="A108" s="266" t="s">
        <v>360</v>
      </c>
      <c r="B108" s="260"/>
      <c r="C108" s="260">
        <v>3.81</v>
      </c>
      <c r="D108" s="260"/>
      <c r="E108" s="260"/>
      <c r="F108" s="260"/>
      <c r="G108" s="260"/>
      <c r="H108" s="260">
        <f>B108*C108</f>
        <v>0</v>
      </c>
      <c r="J108" s="219"/>
    </row>
    <row r="109" spans="1:10" ht="18" hidden="1" customHeight="1">
      <c r="A109" s="267"/>
      <c r="B109" s="257"/>
      <c r="C109" s="257"/>
      <c r="D109" s="257"/>
      <c r="E109" s="257"/>
      <c r="F109" s="257"/>
      <c r="G109" s="257"/>
      <c r="H109" s="257"/>
      <c r="J109" s="219"/>
    </row>
    <row r="110" spans="1:10" hidden="1">
      <c r="A110" s="544" t="s">
        <v>361</v>
      </c>
      <c r="B110" s="544"/>
      <c r="C110" s="544"/>
      <c r="D110" s="544"/>
      <c r="E110" s="544"/>
      <c r="F110" s="544"/>
      <c r="G110" s="544"/>
      <c r="H110" s="544"/>
      <c r="J110" s="219"/>
    </row>
    <row r="111" spans="1:10" ht="14.25" hidden="1" customHeight="1">
      <c r="A111" s="258" t="s">
        <v>130</v>
      </c>
      <c r="B111" s="258" t="s">
        <v>89</v>
      </c>
      <c r="C111" s="258" t="s">
        <v>325</v>
      </c>
      <c r="D111" s="247" t="s">
        <v>362</v>
      </c>
      <c r="E111" s="247"/>
      <c r="F111" s="262"/>
      <c r="G111" s="263"/>
      <c r="H111" s="258" t="s">
        <v>42</v>
      </c>
      <c r="J111" s="219"/>
    </row>
    <row r="112" spans="1:10" hidden="1">
      <c r="A112" s="247" t="s">
        <v>363</v>
      </c>
      <c r="B112" s="247"/>
      <c r="C112" s="247">
        <v>4</v>
      </c>
      <c r="D112" s="247">
        <v>0.4</v>
      </c>
      <c r="E112" s="247"/>
      <c r="F112" s="247"/>
      <c r="G112" s="247"/>
      <c r="H112" s="247">
        <f>B112*C112*D112</f>
        <v>0</v>
      </c>
      <c r="J112" s="219"/>
    </row>
    <row r="113" spans="1:10" hidden="1">
      <c r="A113" s="247" t="s">
        <v>364</v>
      </c>
      <c r="B113" s="258"/>
      <c r="C113" s="258">
        <v>6</v>
      </c>
      <c r="D113" s="258">
        <v>0.4</v>
      </c>
      <c r="E113" s="258"/>
      <c r="F113" s="258"/>
      <c r="G113" s="258"/>
      <c r="H113" s="258">
        <f>B113*C113*D113</f>
        <v>0</v>
      </c>
      <c r="J113" s="219"/>
    </row>
    <row r="114" spans="1:10" hidden="1">
      <c r="A114" s="268" t="s">
        <v>365</v>
      </c>
      <c r="B114" s="268"/>
      <c r="C114" s="268">
        <v>15</v>
      </c>
      <c r="D114" s="268">
        <v>0.1</v>
      </c>
      <c r="E114" s="268"/>
      <c r="F114" s="268"/>
      <c r="G114" s="268"/>
      <c r="H114" s="268">
        <f>B114*C114*D114</f>
        <v>0</v>
      </c>
      <c r="J114" s="219"/>
    </row>
    <row r="115" spans="1:10">
      <c r="A115" s="233"/>
      <c r="B115" s="233"/>
      <c r="C115" s="233"/>
      <c r="D115" s="233"/>
      <c r="E115" s="233"/>
      <c r="F115" s="233"/>
      <c r="G115" s="233"/>
      <c r="H115" s="233"/>
      <c r="J115" s="219"/>
    </row>
    <row r="116" spans="1:10" ht="18.75">
      <c r="A116" s="234" t="s">
        <v>366</v>
      </c>
      <c r="B116" s="235"/>
      <c r="C116" s="235"/>
      <c r="D116" s="235"/>
      <c r="E116" s="235"/>
      <c r="F116" s="235"/>
      <c r="G116" s="235"/>
      <c r="H116" s="236">
        <f>H91+H82+H73</f>
        <v>901.08</v>
      </c>
      <c r="J116" s="219"/>
    </row>
  </sheetData>
  <mergeCells count="19">
    <mergeCell ref="A73:G73"/>
    <mergeCell ref="A4:H4"/>
    <mergeCell ref="A6:H6"/>
    <mergeCell ref="A8:H8"/>
    <mergeCell ref="A15:H15"/>
    <mergeCell ref="A22:H22"/>
    <mergeCell ref="A33:H33"/>
    <mergeCell ref="A35:H35"/>
    <mergeCell ref="A40:H40"/>
    <mergeCell ref="A45:H45"/>
    <mergeCell ref="A54:H54"/>
    <mergeCell ref="A56:H56"/>
    <mergeCell ref="A110:H110"/>
    <mergeCell ref="A75:H75"/>
    <mergeCell ref="A82:G82"/>
    <mergeCell ref="A84:H84"/>
    <mergeCell ref="A91:G91"/>
    <mergeCell ref="A93:H93"/>
    <mergeCell ref="A103:H103"/>
  </mergeCells>
  <pageMargins left="0.511811024" right="0.511811024" top="0.78740157499999996" bottom="0.78740157499999996" header="0.31496062000000002" footer="0.31496062000000002"/>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4:L48"/>
  <sheetViews>
    <sheetView topLeftCell="A17" zoomScale="90" zoomScaleNormal="90" workbookViewId="0">
      <selection activeCell="G37" sqref="G37"/>
    </sheetView>
  </sheetViews>
  <sheetFormatPr defaultRowHeight="11.25"/>
  <cols>
    <col min="1" max="1" width="6.1640625" style="114" customWidth="1"/>
    <col min="2" max="2" width="12.1640625" style="114" customWidth="1"/>
    <col min="3" max="3" width="67" style="117" customWidth="1"/>
    <col min="4" max="4" width="6.83203125" style="115" customWidth="1"/>
    <col min="5" max="5" width="6.1640625" style="114" customWidth="1"/>
    <col min="6" max="6" width="11.83203125" style="114" customWidth="1"/>
    <col min="7" max="7" width="14.5" style="116" customWidth="1"/>
    <col min="8" max="8" width="37.33203125" style="116" customWidth="1"/>
    <col min="9" max="9" width="17.1640625" style="155" customWidth="1"/>
    <col min="10" max="10" width="15.6640625" style="116" customWidth="1"/>
    <col min="11" max="11" width="7.33203125" style="116" hidden="1" customWidth="1"/>
    <col min="12" max="12" width="3" style="116" customWidth="1"/>
    <col min="13" max="16384" width="9.33203125" style="114"/>
  </cols>
  <sheetData>
    <row r="4" spans="1:12" ht="47.25" customHeight="1"/>
    <row r="5" spans="1:12">
      <c r="A5" s="560" t="str">
        <f>Orçamento!A5</f>
        <v>OBRA: RECAPEAMENTO ASFÁLTICO COM REPERFILAMENTO PMF E MICRO REVESTIMENTO ASFÁLTICO</v>
      </c>
      <c r="B5" s="561"/>
      <c r="C5" s="561"/>
      <c r="D5" s="561"/>
      <c r="E5" s="561"/>
      <c r="F5" s="561"/>
      <c r="G5" s="561"/>
      <c r="H5" s="561"/>
    </row>
    <row r="6" spans="1:12" ht="15" customHeight="1">
      <c r="A6" s="560" t="str">
        <f>Orçamento!A6</f>
        <v>LOCAL:  ZONA URBANA DA CIDADE DE HEITORAI- GO</v>
      </c>
      <c r="B6" s="561"/>
      <c r="C6" s="561"/>
      <c r="D6" s="561"/>
      <c r="E6" s="561"/>
      <c r="F6" s="561"/>
      <c r="G6" s="561"/>
      <c r="H6" s="561"/>
    </row>
    <row r="7" spans="1:12">
      <c r="A7" s="560" t="str">
        <f>Orçamento!A7</f>
        <v>PROPRIETÁRIO: PREFEITURA MUNICIPAL DE HEITORAI - GOIÁS</v>
      </c>
      <c r="B7" s="561"/>
      <c r="C7" s="561"/>
      <c r="D7" s="561"/>
      <c r="E7" s="561"/>
      <c r="F7" s="561"/>
      <c r="G7" s="561"/>
      <c r="H7" s="561"/>
    </row>
    <row r="8" spans="1:12">
      <c r="A8" s="560" t="str">
        <f>Orçamento!A8</f>
        <v>TABELA: TABELA DE TERRAPLENAGEM, PAVIMENTAÇÃO E OBRAS DE ARTE ESPECIAIS - ABR/17
- COM DESONERAÇÃO (T130)</v>
      </c>
      <c r="B8" s="561"/>
      <c r="C8" s="561"/>
      <c r="D8" s="561"/>
      <c r="E8" s="561"/>
      <c r="F8" s="561"/>
      <c r="G8" s="561"/>
      <c r="H8" s="561"/>
    </row>
    <row r="9" spans="1:12" ht="11.1" customHeight="1">
      <c r="A9" s="562" t="s">
        <v>273</v>
      </c>
      <c r="B9" s="564" t="s">
        <v>274</v>
      </c>
      <c r="C9" s="566" t="s">
        <v>275</v>
      </c>
      <c r="D9" s="568" t="s">
        <v>276</v>
      </c>
      <c r="E9" s="562" t="s">
        <v>277</v>
      </c>
      <c r="F9" s="564" t="s">
        <v>278</v>
      </c>
      <c r="G9" s="570" t="s">
        <v>279</v>
      </c>
      <c r="H9" s="570"/>
      <c r="I9" s="570"/>
      <c r="J9" s="570"/>
      <c r="K9" s="570"/>
      <c r="L9" s="570"/>
    </row>
    <row r="10" spans="1:12" ht="14.1" customHeight="1" thickBot="1">
      <c r="A10" s="563"/>
      <c r="B10" s="565"/>
      <c r="C10" s="567"/>
      <c r="D10" s="569"/>
      <c r="E10" s="563"/>
      <c r="F10" s="565"/>
      <c r="G10" s="571" t="s">
        <v>130</v>
      </c>
      <c r="H10" s="571"/>
      <c r="I10" s="571"/>
      <c r="J10" s="571"/>
      <c r="K10" s="571"/>
      <c r="L10" s="571"/>
    </row>
    <row r="11" spans="1:12" ht="9" customHeight="1">
      <c r="A11" s="174">
        <v>1</v>
      </c>
      <c r="B11" s="175"/>
      <c r="C11" s="176" t="s">
        <v>280</v>
      </c>
      <c r="D11" s="177"/>
      <c r="E11" s="178"/>
      <c r="F11" s="178"/>
      <c r="G11" s="179"/>
      <c r="H11" s="180"/>
      <c r="I11" s="181"/>
      <c r="J11" s="180"/>
      <c r="K11" s="180"/>
      <c r="L11" s="182"/>
    </row>
    <row r="12" spans="1:12" ht="22.5" customHeight="1">
      <c r="A12" s="183">
        <v>1.2</v>
      </c>
      <c r="B12" s="118" t="str">
        <f>Orçamento!B13</f>
        <v>73806/001</v>
      </c>
      <c r="C12" s="119" t="str">
        <f>Orçamento!C13</f>
        <v>LIMPEZA DE SUPERFICIES COM JATO DE ALTA PRESSAO DE AR E AGUA</v>
      </c>
      <c r="D12" s="120"/>
      <c r="E12" s="121" t="s">
        <v>220</v>
      </c>
      <c r="F12" s="122">
        <f>F14</f>
        <v>65231.13</v>
      </c>
      <c r="G12" s="574" t="s">
        <v>0</v>
      </c>
      <c r="H12" s="574"/>
      <c r="I12" s="574"/>
      <c r="J12" s="574"/>
      <c r="K12" s="574"/>
      <c r="L12" s="575"/>
    </row>
    <row r="13" spans="1:12" ht="9" customHeight="1">
      <c r="A13" s="184">
        <v>2</v>
      </c>
      <c r="B13" s="131"/>
      <c r="C13" s="132" t="s">
        <v>281</v>
      </c>
      <c r="D13" s="133"/>
      <c r="E13" s="131"/>
      <c r="F13" s="131"/>
      <c r="G13" s="572"/>
      <c r="H13" s="572"/>
      <c r="I13" s="572"/>
      <c r="J13" s="572"/>
      <c r="K13" s="572"/>
      <c r="L13" s="573"/>
    </row>
    <row r="14" spans="1:12" ht="15.75" customHeight="1">
      <c r="A14" s="185">
        <v>2.1</v>
      </c>
      <c r="B14" s="134">
        <v>44211</v>
      </c>
      <c r="C14" s="135" t="s">
        <v>282</v>
      </c>
      <c r="D14" s="136"/>
      <c r="E14" s="137" t="s">
        <v>220</v>
      </c>
      <c r="F14" s="138">
        <f>'QUADRO DE AREAS (2)'!I39</f>
        <v>65231.13</v>
      </c>
      <c r="G14" s="558" t="s">
        <v>298</v>
      </c>
      <c r="H14" s="558"/>
      <c r="I14" s="558"/>
      <c r="J14" s="558"/>
      <c r="K14" s="558"/>
      <c r="L14" s="559"/>
    </row>
    <row r="15" spans="1:12" ht="15.75" customHeight="1">
      <c r="A15" s="186">
        <v>2.2000000000000002</v>
      </c>
      <c r="B15" s="139">
        <v>44301</v>
      </c>
      <c r="C15" s="140" t="s">
        <v>283</v>
      </c>
      <c r="D15" s="141">
        <v>5</v>
      </c>
      <c r="E15" s="142" t="s">
        <v>284</v>
      </c>
      <c r="F15" s="143">
        <f>J17</f>
        <v>4892.3347499999991</v>
      </c>
      <c r="G15" s="556" t="s">
        <v>72</v>
      </c>
      <c r="H15" s="556"/>
      <c r="I15" s="556"/>
      <c r="J15" s="556"/>
      <c r="K15" s="556"/>
      <c r="L15" s="557"/>
    </row>
    <row r="16" spans="1:12" ht="15.75" customHeight="1">
      <c r="A16" s="183"/>
      <c r="B16" s="118"/>
      <c r="C16" s="119"/>
      <c r="D16" s="123"/>
      <c r="E16" s="121"/>
      <c r="F16" s="122"/>
      <c r="G16" s="124" t="s">
        <v>58</v>
      </c>
      <c r="H16" s="124" t="s">
        <v>59</v>
      </c>
      <c r="I16" s="154" t="s">
        <v>60</v>
      </c>
      <c r="J16" s="125" t="s">
        <v>61</v>
      </c>
      <c r="K16" s="125"/>
      <c r="L16" s="187"/>
    </row>
    <row r="17" spans="1:12" ht="15.75" customHeight="1">
      <c r="A17" s="188"/>
      <c r="B17" s="145"/>
      <c r="C17" s="146"/>
      <c r="D17" s="147" t="s">
        <v>565</v>
      </c>
      <c r="E17" s="148"/>
      <c r="F17" s="149"/>
      <c r="G17" s="150">
        <v>5</v>
      </c>
      <c r="H17" s="150">
        <v>1.4999999999999999E-2</v>
      </c>
      <c r="I17" s="153">
        <f>F14</f>
        <v>65231.13</v>
      </c>
      <c r="J17" s="151">
        <f>(I17*H17)*G17</f>
        <v>4892.3347499999991</v>
      </c>
      <c r="K17" s="151"/>
      <c r="L17" s="189"/>
    </row>
    <row r="18" spans="1:12" ht="16.5" customHeight="1">
      <c r="A18" s="186">
        <v>2.2999999999999998</v>
      </c>
      <c r="B18" s="139">
        <v>44302</v>
      </c>
      <c r="C18" s="140" t="s">
        <v>285</v>
      </c>
      <c r="D18" s="141">
        <v>67.400000000000006</v>
      </c>
      <c r="E18" s="142" t="s">
        <v>286</v>
      </c>
      <c r="F18" s="143">
        <f>J20</f>
        <v>43965.781620000002</v>
      </c>
      <c r="G18" s="556" t="s">
        <v>71</v>
      </c>
      <c r="H18" s="556"/>
      <c r="I18" s="556"/>
      <c r="J18" s="556"/>
      <c r="K18" s="556"/>
      <c r="L18" s="557"/>
    </row>
    <row r="19" spans="1:12" ht="16.5" customHeight="1">
      <c r="A19" s="183"/>
      <c r="B19" s="118"/>
      <c r="C19" s="119"/>
      <c r="D19" s="123"/>
      <c r="E19" s="121"/>
      <c r="F19" s="122"/>
      <c r="G19" s="124" t="s">
        <v>58</v>
      </c>
      <c r="H19" s="124" t="s">
        <v>62</v>
      </c>
      <c r="I19" s="154" t="s">
        <v>60</v>
      </c>
      <c r="J19" s="125" t="s">
        <v>65</v>
      </c>
      <c r="K19" s="124"/>
      <c r="L19" s="190"/>
    </row>
    <row r="20" spans="1:12" ht="16.5" customHeight="1">
      <c r="A20" s="188"/>
      <c r="B20" s="145"/>
      <c r="C20" s="146"/>
      <c r="D20" s="147"/>
      <c r="E20" s="148"/>
      <c r="F20" s="149"/>
      <c r="G20" s="150">
        <f>D18</f>
        <v>67.400000000000006</v>
      </c>
      <c r="H20" s="150">
        <v>0.01</v>
      </c>
      <c r="I20" s="153">
        <f>I17</f>
        <v>65231.13</v>
      </c>
      <c r="J20" s="151">
        <f>I20*H20*G20</f>
        <v>43965.781620000002</v>
      </c>
      <c r="K20" s="150"/>
      <c r="L20" s="191"/>
    </row>
    <row r="21" spans="1:12" ht="29.25" customHeight="1">
      <c r="A21" s="186">
        <v>2.4</v>
      </c>
      <c r="B21" s="139">
        <v>44303</v>
      </c>
      <c r="C21" s="140" t="s">
        <v>287</v>
      </c>
      <c r="D21" s="141">
        <v>5</v>
      </c>
      <c r="E21" s="142" t="s">
        <v>288</v>
      </c>
      <c r="F21" s="156">
        <f>J23</f>
        <v>73.385021249999994</v>
      </c>
      <c r="G21" s="556" t="s">
        <v>70</v>
      </c>
      <c r="H21" s="556"/>
      <c r="I21" s="556"/>
      <c r="J21" s="556"/>
      <c r="K21" s="556"/>
      <c r="L21" s="557"/>
    </row>
    <row r="22" spans="1:12" ht="29.25" customHeight="1">
      <c r="A22" s="183"/>
      <c r="B22" s="118"/>
      <c r="C22" s="119"/>
      <c r="D22" s="123"/>
      <c r="E22" s="121"/>
      <c r="F22" s="126"/>
      <c r="G22" s="124" t="s">
        <v>58</v>
      </c>
      <c r="H22" s="124" t="s">
        <v>63</v>
      </c>
      <c r="I22" s="154" t="s">
        <v>60</v>
      </c>
      <c r="J22" s="125" t="s">
        <v>61</v>
      </c>
      <c r="K22" s="125"/>
      <c r="L22" s="187"/>
    </row>
    <row r="23" spans="1:12" ht="29.25" customHeight="1">
      <c r="A23" s="188"/>
      <c r="B23" s="145"/>
      <c r="C23" s="146"/>
      <c r="D23" s="147"/>
      <c r="E23" s="148"/>
      <c r="F23" s="157"/>
      <c r="G23" s="150">
        <v>5</v>
      </c>
      <c r="H23" s="158">
        <v>2.2499999999999999E-4</v>
      </c>
      <c r="I23" s="159">
        <f>I20</f>
        <v>65231.13</v>
      </c>
      <c r="J23" s="151">
        <f>I23*H23*G23</f>
        <v>73.385021249999994</v>
      </c>
      <c r="K23" s="151"/>
      <c r="L23" s="189"/>
    </row>
    <row r="24" spans="1:12" ht="18.75" customHeight="1">
      <c r="A24" s="186">
        <v>2.5</v>
      </c>
      <c r="B24" s="139">
        <v>40511</v>
      </c>
      <c r="C24" s="140" t="s">
        <v>289</v>
      </c>
      <c r="D24" s="160"/>
      <c r="E24" s="142" t="s">
        <v>290</v>
      </c>
      <c r="F24" s="156">
        <f>J26</f>
        <v>114.1544775</v>
      </c>
      <c r="G24" s="556" t="s">
        <v>69</v>
      </c>
      <c r="H24" s="556"/>
      <c r="I24" s="556"/>
      <c r="J24" s="556"/>
      <c r="K24" s="556"/>
      <c r="L24" s="557"/>
    </row>
    <row r="25" spans="1:12" ht="18.75" customHeight="1">
      <c r="A25" s="183"/>
      <c r="B25" s="118"/>
      <c r="C25" s="119"/>
      <c r="D25" s="120"/>
      <c r="E25" s="121"/>
      <c r="F25" s="126"/>
      <c r="G25" s="124"/>
      <c r="H25" s="124" t="s">
        <v>64</v>
      </c>
      <c r="I25" s="154" t="s">
        <v>60</v>
      </c>
      <c r="J25" s="125" t="s">
        <v>66</v>
      </c>
      <c r="K25" s="125"/>
      <c r="L25" s="187"/>
    </row>
    <row r="26" spans="1:12" ht="18.75" customHeight="1">
      <c r="A26" s="188"/>
      <c r="B26" s="145"/>
      <c r="C26" s="146"/>
      <c r="D26" s="161"/>
      <c r="E26" s="148"/>
      <c r="F26" s="157"/>
      <c r="G26" s="150"/>
      <c r="H26" s="158">
        <v>1.75E-3</v>
      </c>
      <c r="I26" s="159">
        <f>I23</f>
        <v>65231.13</v>
      </c>
      <c r="J26" s="151">
        <f>I26*H26</f>
        <v>114.1544775</v>
      </c>
      <c r="K26" s="151"/>
      <c r="L26" s="189"/>
    </row>
    <row r="27" spans="1:12" ht="33.75" customHeight="1">
      <c r="A27" s="186">
        <v>2.6</v>
      </c>
      <c r="B27" s="170">
        <f>Orçamento!B20</f>
        <v>40530</v>
      </c>
      <c r="C27" s="140" t="str">
        <f>Orçamento!C20</f>
        <v>TRANSPORTE COMERCIAL DE MATERIAL BETUMINOSO</v>
      </c>
      <c r="D27" s="160"/>
      <c r="E27" s="142" t="s">
        <v>290</v>
      </c>
      <c r="F27" s="171">
        <f>H29</f>
        <v>114.1544775</v>
      </c>
      <c r="G27" s="556" t="s">
        <v>300</v>
      </c>
      <c r="H27" s="556"/>
      <c r="I27" s="172"/>
      <c r="J27" s="173"/>
      <c r="K27" s="163"/>
      <c r="L27" s="192"/>
    </row>
    <row r="28" spans="1:12" ht="16.5" customHeight="1">
      <c r="A28" s="183"/>
      <c r="B28" s="118"/>
      <c r="C28" s="119"/>
      <c r="D28" s="120"/>
      <c r="E28" s="121"/>
      <c r="F28" s="126"/>
      <c r="G28" s="124" t="s">
        <v>58</v>
      </c>
      <c r="H28" s="124" t="s">
        <v>67</v>
      </c>
      <c r="I28" s="154" t="s">
        <v>60</v>
      </c>
      <c r="J28" s="144" t="s">
        <v>65</v>
      </c>
      <c r="K28" s="164"/>
      <c r="L28" s="187"/>
    </row>
    <row r="29" spans="1:12" ht="16.5" customHeight="1">
      <c r="A29" s="188"/>
      <c r="B29" s="145"/>
      <c r="C29" s="146"/>
      <c r="D29" s="161"/>
      <c r="E29" s="148"/>
      <c r="F29" s="157"/>
      <c r="G29" s="150"/>
      <c r="H29" s="150">
        <f>J26</f>
        <v>114.1544775</v>
      </c>
      <c r="I29" s="159"/>
      <c r="J29" s="152">
        <f>H29*G29</f>
        <v>0</v>
      </c>
      <c r="K29" s="164"/>
      <c r="L29" s="187"/>
    </row>
    <row r="30" spans="1:12" ht="9.9499999999999993" customHeight="1">
      <c r="A30" s="193">
        <v>3</v>
      </c>
      <c r="B30" s="165"/>
      <c r="C30" s="166" t="s">
        <v>291</v>
      </c>
      <c r="D30" s="167"/>
      <c r="E30" s="165"/>
      <c r="F30" s="165"/>
      <c r="G30" s="168"/>
      <c r="H30" s="168"/>
      <c r="I30" s="169"/>
      <c r="J30" s="168"/>
      <c r="K30" s="162"/>
      <c r="L30" s="194"/>
    </row>
    <row r="31" spans="1:12" ht="15" customHeight="1">
      <c r="A31" s="185" t="s">
        <v>230</v>
      </c>
      <c r="B31" s="134">
        <v>40614</v>
      </c>
      <c r="C31" s="135" t="s">
        <v>292</v>
      </c>
      <c r="D31" s="136"/>
      <c r="E31" s="137" t="s">
        <v>293</v>
      </c>
      <c r="F31" s="138">
        <f>'QUADRO DE AREAS (2)'!M13</f>
        <v>347.22</v>
      </c>
      <c r="G31" s="558" t="s">
        <v>77</v>
      </c>
      <c r="H31" s="558"/>
      <c r="I31" s="558"/>
      <c r="J31" s="558"/>
      <c r="K31" s="558"/>
      <c r="L31" s="559"/>
    </row>
    <row r="32" spans="1:12" ht="18" customHeight="1">
      <c r="A32" s="185" t="s">
        <v>231</v>
      </c>
      <c r="B32" s="134">
        <v>44201</v>
      </c>
      <c r="C32" s="135" t="s">
        <v>294</v>
      </c>
      <c r="D32" s="136"/>
      <c r="E32" s="137" t="s">
        <v>220</v>
      </c>
      <c r="F32" s="138">
        <f>'QUADRO DE AREAS (2)'!O13</f>
        <v>11573.86</v>
      </c>
      <c r="G32" s="558" t="s">
        <v>299</v>
      </c>
      <c r="H32" s="558"/>
      <c r="I32" s="558"/>
      <c r="J32" s="558"/>
      <c r="K32" s="558"/>
      <c r="L32" s="559"/>
    </row>
    <row r="33" spans="1:12" ht="13.5" customHeight="1">
      <c r="A33" s="186" t="s">
        <v>232</v>
      </c>
      <c r="B33" s="139">
        <v>44302</v>
      </c>
      <c r="C33" s="140" t="s">
        <v>285</v>
      </c>
      <c r="D33" s="141">
        <f>G35</f>
        <v>67.400000000000006</v>
      </c>
      <c r="E33" s="142" t="s">
        <v>286</v>
      </c>
      <c r="F33" s="143">
        <f>J35</f>
        <v>17938.114362000004</v>
      </c>
      <c r="G33" s="556" t="s">
        <v>79</v>
      </c>
      <c r="H33" s="556"/>
      <c r="I33" s="556"/>
      <c r="J33" s="556"/>
      <c r="K33" s="556"/>
      <c r="L33" s="557"/>
    </row>
    <row r="34" spans="1:12" ht="13.5" customHeight="1">
      <c r="A34" s="183"/>
      <c r="B34" s="118"/>
      <c r="C34" s="119"/>
      <c r="D34" s="123"/>
      <c r="E34" s="121"/>
      <c r="F34" s="122"/>
      <c r="G34" s="124" t="s">
        <v>58</v>
      </c>
      <c r="H34" s="124" t="s">
        <v>73</v>
      </c>
      <c r="I34" s="154" t="s">
        <v>74</v>
      </c>
      <c r="J34" s="125" t="s">
        <v>65</v>
      </c>
      <c r="K34" s="127"/>
      <c r="L34" s="195"/>
    </row>
    <row r="35" spans="1:12" ht="13.5" customHeight="1">
      <c r="A35" s="188"/>
      <c r="B35" s="145"/>
      <c r="C35" s="146"/>
      <c r="D35" s="147"/>
      <c r="E35" s="148"/>
      <c r="F35" s="149"/>
      <c r="G35" s="150">
        <f>D18</f>
        <v>67.400000000000006</v>
      </c>
      <c r="H35" s="150">
        <f>F31</f>
        <v>347.22</v>
      </c>
      <c r="I35" s="159">
        <v>1.5329999999999999</v>
      </c>
      <c r="J35" s="151">
        <f>I35*G35*H35/2</f>
        <v>17938.114362000004</v>
      </c>
      <c r="K35" s="150"/>
      <c r="L35" s="191"/>
    </row>
    <row r="36" spans="1:12" ht="13.5" customHeight="1">
      <c r="A36" s="186" t="s">
        <v>233</v>
      </c>
      <c r="B36" s="139">
        <v>44301</v>
      </c>
      <c r="C36" s="140" t="s">
        <v>283</v>
      </c>
      <c r="D36" s="141">
        <v>5</v>
      </c>
      <c r="E36" s="142" t="s">
        <v>284</v>
      </c>
      <c r="F36" s="143">
        <f>J38</f>
        <v>868.03949999999998</v>
      </c>
      <c r="G36" s="556" t="s">
        <v>80</v>
      </c>
      <c r="H36" s="556"/>
      <c r="I36" s="556"/>
      <c r="J36" s="556"/>
      <c r="K36" s="556"/>
      <c r="L36" s="557"/>
    </row>
    <row r="37" spans="1:12" ht="13.5" customHeight="1">
      <c r="A37" s="183"/>
      <c r="B37" s="118"/>
      <c r="C37" s="119"/>
      <c r="D37" s="123"/>
      <c r="E37" s="121"/>
      <c r="F37" s="122"/>
      <c r="G37" s="124" t="s">
        <v>58</v>
      </c>
      <c r="H37" s="124" t="s">
        <v>59</v>
      </c>
      <c r="I37" s="154" t="s">
        <v>60</v>
      </c>
      <c r="J37" s="125" t="s">
        <v>61</v>
      </c>
      <c r="K37" s="125"/>
      <c r="L37" s="187"/>
    </row>
    <row r="38" spans="1:12" ht="13.5" customHeight="1">
      <c r="A38" s="188"/>
      <c r="B38" s="145"/>
      <c r="C38" s="146"/>
      <c r="D38" s="147"/>
      <c r="E38" s="148"/>
      <c r="F38" s="149"/>
      <c r="G38" s="150">
        <v>5</v>
      </c>
      <c r="H38" s="150">
        <v>1.4999999999999999E-2</v>
      </c>
      <c r="I38" s="159">
        <f>F32</f>
        <v>11573.86</v>
      </c>
      <c r="J38" s="151">
        <f>I38*H38*G38</f>
        <v>868.03949999999998</v>
      </c>
      <c r="K38" s="151"/>
      <c r="L38" s="189"/>
    </row>
    <row r="39" spans="1:12" ht="15" customHeight="1">
      <c r="A39" s="186" t="s">
        <v>234</v>
      </c>
      <c r="B39" s="139">
        <v>40500</v>
      </c>
      <c r="C39" s="140" t="s">
        <v>295</v>
      </c>
      <c r="D39" s="160"/>
      <c r="E39" s="142" t="s">
        <v>290</v>
      </c>
      <c r="F39" s="156">
        <f>J41</f>
        <v>69.444000000000003</v>
      </c>
      <c r="G39" s="556" t="s">
        <v>86</v>
      </c>
      <c r="H39" s="556"/>
      <c r="I39" s="556"/>
      <c r="J39" s="556"/>
      <c r="K39" s="556"/>
      <c r="L39" s="557"/>
    </row>
    <row r="40" spans="1:12" ht="15" customHeight="1">
      <c r="A40" s="183"/>
      <c r="B40" s="118"/>
      <c r="C40" s="119"/>
      <c r="D40" s="120"/>
      <c r="E40" s="121"/>
      <c r="F40" s="126"/>
      <c r="G40" s="124"/>
      <c r="H40" s="124" t="s">
        <v>75</v>
      </c>
      <c r="I40" s="154" t="s">
        <v>81</v>
      </c>
      <c r="J40" s="125" t="s">
        <v>66</v>
      </c>
      <c r="K40" s="125"/>
      <c r="L40" s="187"/>
    </row>
    <row r="41" spans="1:12" ht="15" customHeight="1">
      <c r="A41" s="188"/>
      <c r="B41" s="145"/>
      <c r="C41" s="146"/>
      <c r="D41" s="161"/>
      <c r="E41" s="148"/>
      <c r="F41" s="157"/>
      <c r="G41" s="150"/>
      <c r="H41" s="158">
        <v>0.2</v>
      </c>
      <c r="I41" s="159">
        <f>F31</f>
        <v>347.22</v>
      </c>
      <c r="J41" s="151">
        <f>I41*H41</f>
        <v>69.444000000000003</v>
      </c>
      <c r="K41" s="151"/>
      <c r="L41" s="189"/>
    </row>
    <row r="42" spans="1:12" ht="21" customHeight="1">
      <c r="A42" s="186" t="s">
        <v>235</v>
      </c>
      <c r="B42" s="139">
        <v>40510</v>
      </c>
      <c r="C42" s="140" t="s">
        <v>296</v>
      </c>
      <c r="D42" s="160"/>
      <c r="E42" s="142" t="s">
        <v>290</v>
      </c>
      <c r="F42" s="156">
        <f>J44</f>
        <v>4.6295440000000001</v>
      </c>
      <c r="G42" s="556" t="s">
        <v>87</v>
      </c>
      <c r="H42" s="556"/>
      <c r="I42" s="556"/>
      <c r="J42" s="556"/>
      <c r="K42" s="556"/>
      <c r="L42" s="557"/>
    </row>
    <row r="43" spans="1:12" ht="19.5" customHeight="1">
      <c r="A43" s="183"/>
      <c r="B43" s="118"/>
      <c r="C43" s="119"/>
      <c r="D43" s="120"/>
      <c r="E43" s="121"/>
      <c r="F43" s="126"/>
      <c r="G43" s="124"/>
      <c r="H43" s="124" t="s">
        <v>75</v>
      </c>
      <c r="I43" s="154" t="s">
        <v>60</v>
      </c>
      <c r="J43" s="125" t="s">
        <v>66</v>
      </c>
      <c r="K43" s="125"/>
      <c r="L43" s="187"/>
    </row>
    <row r="44" spans="1:12" ht="13.5" customHeight="1">
      <c r="A44" s="188"/>
      <c r="B44" s="145"/>
      <c r="C44" s="146"/>
      <c r="D44" s="161"/>
      <c r="E44" s="148"/>
      <c r="F44" s="157"/>
      <c r="G44" s="150"/>
      <c r="H44" s="158">
        <v>4.0000000000000002E-4</v>
      </c>
      <c r="I44" s="159">
        <f>F32</f>
        <v>11573.86</v>
      </c>
      <c r="J44" s="151">
        <f>I44*H44</f>
        <v>4.6295440000000001</v>
      </c>
      <c r="K44" s="151"/>
      <c r="L44" s="189"/>
    </row>
    <row r="45" spans="1:12" ht="17.25" customHeight="1">
      <c r="A45" s="186" t="s">
        <v>236</v>
      </c>
      <c r="B45" s="170">
        <f>B27</f>
        <v>40530</v>
      </c>
      <c r="C45" s="140" t="str">
        <f>C27</f>
        <v>TRANSPORTE COMERCIAL DE MATERIAL BETUMINOSO</v>
      </c>
      <c r="D45" s="160"/>
      <c r="E45" s="142" t="s">
        <v>290</v>
      </c>
      <c r="F45" s="156">
        <f>H47</f>
        <v>74.069999999999993</v>
      </c>
      <c r="G45" s="556" t="s">
        <v>76</v>
      </c>
      <c r="H45" s="556"/>
      <c r="I45" s="556"/>
      <c r="J45" s="556"/>
      <c r="K45" s="556"/>
      <c r="L45" s="557"/>
    </row>
    <row r="46" spans="1:12" ht="17.25" customHeight="1">
      <c r="A46" s="183"/>
      <c r="B46" s="118"/>
      <c r="C46" s="119"/>
      <c r="D46" s="120"/>
      <c r="E46" s="121"/>
      <c r="F46" s="126"/>
      <c r="G46" s="124" t="s">
        <v>58</v>
      </c>
      <c r="H46" s="124" t="s">
        <v>67</v>
      </c>
      <c r="I46" s="154" t="s">
        <v>60</v>
      </c>
      <c r="J46" s="125" t="s">
        <v>65</v>
      </c>
      <c r="K46" s="125"/>
      <c r="L46" s="187"/>
    </row>
    <row r="47" spans="1:12" ht="17.25" customHeight="1" thickBot="1">
      <c r="A47" s="196"/>
      <c r="B47" s="197"/>
      <c r="C47" s="198"/>
      <c r="D47" s="199"/>
      <c r="E47" s="200"/>
      <c r="F47" s="201"/>
      <c r="G47" s="202"/>
      <c r="H47" s="202">
        <f>ROUND(J44+J41,2)</f>
        <v>74.069999999999993</v>
      </c>
      <c r="I47" s="203"/>
      <c r="J47" s="204"/>
      <c r="K47" s="204"/>
      <c r="L47" s="205"/>
    </row>
    <row r="48" spans="1:12" ht="48.95" hidden="1" customHeight="1">
      <c r="A48" s="128"/>
      <c r="B48" s="128"/>
      <c r="C48" s="129"/>
      <c r="D48" s="120"/>
      <c r="E48" s="128"/>
      <c r="F48" s="128"/>
      <c r="G48" s="130"/>
      <c r="H48" s="130"/>
      <c r="I48" s="154"/>
      <c r="J48" s="125"/>
      <c r="K48" s="125"/>
      <c r="L48" s="125"/>
    </row>
  </sheetData>
  <mergeCells count="27">
    <mergeCell ref="G14:L14"/>
    <mergeCell ref="G15:L15"/>
    <mergeCell ref="G13:L13"/>
    <mergeCell ref="G12:L12"/>
    <mergeCell ref="G27:H27"/>
    <mergeCell ref="G21:L21"/>
    <mergeCell ref="G24:L24"/>
    <mergeCell ref="G18:L18"/>
    <mergeCell ref="A5:H5"/>
    <mergeCell ref="A6:H6"/>
    <mergeCell ref="A7:H7"/>
    <mergeCell ref="A8:H8"/>
    <mergeCell ref="E9:E10"/>
    <mergeCell ref="F9:F10"/>
    <mergeCell ref="A9:A10"/>
    <mergeCell ref="B9:B10"/>
    <mergeCell ref="C9:C10"/>
    <mergeCell ref="D9:D10"/>
    <mergeCell ref="G9:L9"/>
    <mergeCell ref="G10:L10"/>
    <mergeCell ref="G42:L42"/>
    <mergeCell ref="G45:L45"/>
    <mergeCell ref="G36:L36"/>
    <mergeCell ref="G39:L39"/>
    <mergeCell ref="G31:L31"/>
    <mergeCell ref="G32:L32"/>
    <mergeCell ref="G33:L33"/>
  </mergeCells>
  <pageMargins left="0.70866141732283472" right="0.70866141732283472" top="0.74803149606299213" bottom="0.74803149606299213" header="0.31496062992125984" footer="0.31496062992125984"/>
  <pageSetup paperSize="9" scale="74" fitToHeight="0" orientation="landscape" horizontalDpi="360" verticalDpi="360" r:id="rId1"/>
  <headerFooter>
    <oddHeader>&amp;A</oddHeader>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81"/>
  <sheetViews>
    <sheetView topLeftCell="A3" zoomScale="80" zoomScaleNormal="80" workbookViewId="0">
      <selection activeCell="G12" sqref="G12:H12"/>
    </sheetView>
  </sheetViews>
  <sheetFormatPr defaultRowHeight="15"/>
  <cols>
    <col min="1" max="1" width="9.33203125" style="107"/>
    <col min="2" max="2" width="46.6640625" style="107" customWidth="1"/>
    <col min="3" max="3" width="9.33203125" style="107"/>
    <col min="4" max="4" width="11" style="107" customWidth="1"/>
    <col min="5" max="5" width="9.33203125" style="107"/>
    <col min="6" max="6" width="10.1640625" style="107" customWidth="1"/>
    <col min="7" max="7" width="15.33203125" style="107" customWidth="1"/>
    <col min="8" max="8" width="3.5" style="107" customWidth="1"/>
    <col min="9" max="9" width="11.83203125" style="107" customWidth="1"/>
    <col min="10" max="10" width="13.5" style="107" customWidth="1"/>
    <col min="11" max="12" width="9.33203125" style="107"/>
    <col min="13" max="13" width="11.5" style="107" customWidth="1"/>
    <col min="14" max="14" width="9.33203125" style="107"/>
    <col min="15" max="15" width="11" style="107" bestFit="1" customWidth="1"/>
    <col min="16" max="16384" width="9.33203125" style="107"/>
  </cols>
  <sheetData>
    <row r="1" spans="1:15" ht="60" customHeight="1">
      <c r="A1" s="1"/>
    </row>
    <row r="2" spans="1:15" ht="20.25" customHeight="1"/>
    <row r="3" spans="1:15" ht="16.5" customHeight="1" thickBot="1">
      <c r="A3" s="579" t="s">
        <v>237</v>
      </c>
      <c r="B3" s="580"/>
      <c r="C3" s="580"/>
      <c r="D3" s="580"/>
      <c r="E3" s="580"/>
      <c r="F3" s="580"/>
      <c r="G3" s="580"/>
      <c r="H3" s="580"/>
      <c r="I3" s="289"/>
      <c r="J3" s="289"/>
      <c r="K3" s="289"/>
      <c r="L3" s="289"/>
    </row>
    <row r="4" spans="1:15" ht="51" customHeight="1" thickBot="1">
      <c r="A4" s="600" t="s">
        <v>238</v>
      </c>
      <c r="B4" s="601"/>
      <c r="C4" s="601" t="s">
        <v>239</v>
      </c>
      <c r="D4" s="601"/>
      <c r="E4" s="601" t="s">
        <v>240</v>
      </c>
      <c r="F4" s="601"/>
      <c r="G4" s="601" t="s">
        <v>241</v>
      </c>
      <c r="H4" s="603"/>
      <c r="I4" s="582" t="s">
        <v>272</v>
      </c>
      <c r="J4" s="582"/>
      <c r="K4" s="582" t="s">
        <v>271</v>
      </c>
      <c r="L4" s="582"/>
    </row>
    <row r="5" spans="1:15">
      <c r="A5" s="604" t="s">
        <v>242</v>
      </c>
      <c r="B5" s="605"/>
      <c r="C5" s="606">
        <v>485.93</v>
      </c>
      <c r="D5" s="607"/>
      <c r="E5" s="606">
        <v>8.5</v>
      </c>
      <c r="F5" s="607"/>
      <c r="G5" s="606">
        <f>C5*E5</f>
        <v>4130.4049999999997</v>
      </c>
      <c r="H5" s="607"/>
      <c r="I5" s="576">
        <v>0.03</v>
      </c>
      <c r="J5" s="576"/>
      <c r="K5" s="589">
        <f>G5*I5</f>
        <v>123.91214999999998</v>
      </c>
      <c r="L5" s="590"/>
    </row>
    <row r="6" spans="1:15">
      <c r="A6" s="583" t="s">
        <v>243</v>
      </c>
      <c r="B6" s="584"/>
      <c r="C6" s="585">
        <v>67.77</v>
      </c>
      <c r="D6" s="586"/>
      <c r="E6" s="585">
        <v>13</v>
      </c>
      <c r="F6" s="586"/>
      <c r="G6" s="585">
        <f t="shared" ref="G6:G12" si="0">C6*E6</f>
        <v>881.01</v>
      </c>
      <c r="H6" s="586"/>
      <c r="I6" s="576">
        <f>I5</f>
        <v>0.03</v>
      </c>
      <c r="J6" s="576"/>
      <c r="K6" s="581">
        <f t="shared" ref="K6:K12" si="1">G6*I6</f>
        <v>26.430299999999999</v>
      </c>
      <c r="L6" s="581"/>
    </row>
    <row r="7" spans="1:15">
      <c r="A7" s="583" t="s">
        <v>244</v>
      </c>
      <c r="B7" s="584"/>
      <c r="C7" s="585">
        <v>33.880000000000003</v>
      </c>
      <c r="D7" s="586"/>
      <c r="E7" s="585">
        <v>12.95</v>
      </c>
      <c r="F7" s="586"/>
      <c r="G7" s="585">
        <f t="shared" si="0"/>
        <v>438.74599999999998</v>
      </c>
      <c r="H7" s="586"/>
      <c r="I7" s="576">
        <f>I5</f>
        <v>0.03</v>
      </c>
      <c r="J7" s="576"/>
      <c r="K7" s="581">
        <f t="shared" si="1"/>
        <v>13.162379999999999</v>
      </c>
      <c r="L7" s="581"/>
    </row>
    <row r="8" spans="1:15">
      <c r="A8" s="583" t="s">
        <v>245</v>
      </c>
      <c r="B8" s="584"/>
      <c r="C8" s="585">
        <v>202</v>
      </c>
      <c r="D8" s="586"/>
      <c r="E8" s="585">
        <v>7</v>
      </c>
      <c r="F8" s="586"/>
      <c r="G8" s="585">
        <f t="shared" si="0"/>
        <v>1414</v>
      </c>
      <c r="H8" s="586"/>
      <c r="I8" s="576">
        <f>I5</f>
        <v>0.03</v>
      </c>
      <c r="J8" s="576"/>
      <c r="K8" s="581">
        <f t="shared" si="1"/>
        <v>42.42</v>
      </c>
      <c r="L8" s="581"/>
    </row>
    <row r="9" spans="1:15">
      <c r="A9" s="583" t="s">
        <v>246</v>
      </c>
      <c r="B9" s="584"/>
      <c r="C9" s="581">
        <v>177.68</v>
      </c>
      <c r="D9" s="581"/>
      <c r="E9" s="581">
        <v>7</v>
      </c>
      <c r="F9" s="581"/>
      <c r="G9" s="585">
        <f t="shared" si="0"/>
        <v>1243.76</v>
      </c>
      <c r="H9" s="586"/>
      <c r="I9" s="576">
        <f>I5</f>
        <v>0.03</v>
      </c>
      <c r="J9" s="576"/>
      <c r="K9" s="581">
        <f t="shared" si="1"/>
        <v>37.312799999999996</v>
      </c>
      <c r="L9" s="581"/>
    </row>
    <row r="10" spans="1:15">
      <c r="A10" s="583" t="s">
        <v>247</v>
      </c>
      <c r="B10" s="584"/>
      <c r="C10" s="585">
        <v>242.15</v>
      </c>
      <c r="D10" s="586"/>
      <c r="E10" s="585">
        <v>7.2</v>
      </c>
      <c r="F10" s="586"/>
      <c r="G10" s="585">
        <f t="shared" si="0"/>
        <v>1743.48</v>
      </c>
      <c r="H10" s="586"/>
      <c r="I10" s="576">
        <f>I5</f>
        <v>0.03</v>
      </c>
      <c r="J10" s="576"/>
      <c r="K10" s="581">
        <f t="shared" si="1"/>
        <v>52.304400000000001</v>
      </c>
      <c r="L10" s="581"/>
    </row>
    <row r="11" spans="1:15">
      <c r="A11" s="591" t="s">
        <v>248</v>
      </c>
      <c r="B11" s="591"/>
      <c r="C11" s="581">
        <v>73.099999999999994</v>
      </c>
      <c r="D11" s="581"/>
      <c r="E11" s="581">
        <v>12.74</v>
      </c>
      <c r="F11" s="581"/>
      <c r="G11" s="585">
        <f t="shared" si="0"/>
        <v>931.29399999999998</v>
      </c>
      <c r="H11" s="586"/>
      <c r="I11" s="576">
        <f>I5</f>
        <v>0.03</v>
      </c>
      <c r="J11" s="576"/>
      <c r="K11" s="581">
        <f t="shared" si="1"/>
        <v>27.93882</v>
      </c>
      <c r="L11" s="581"/>
    </row>
    <row r="12" spans="1:15">
      <c r="A12" s="583" t="s">
        <v>249</v>
      </c>
      <c r="B12" s="584"/>
      <c r="C12" s="585">
        <v>68.44</v>
      </c>
      <c r="D12" s="586"/>
      <c r="E12" s="585">
        <v>11.56</v>
      </c>
      <c r="F12" s="586"/>
      <c r="G12" s="585">
        <f t="shared" si="0"/>
        <v>791.16639999999995</v>
      </c>
      <c r="H12" s="586"/>
      <c r="I12" s="576">
        <f>I5</f>
        <v>0.03</v>
      </c>
      <c r="J12" s="576"/>
      <c r="K12" s="581">
        <f t="shared" si="1"/>
        <v>23.734991999999998</v>
      </c>
      <c r="L12" s="581"/>
    </row>
    <row r="13" spans="1:15" ht="24" customHeight="1">
      <c r="A13" s="587" t="s">
        <v>250</v>
      </c>
      <c r="B13" s="587"/>
      <c r="C13" s="587" t="s">
        <v>51</v>
      </c>
      <c r="D13" s="587"/>
      <c r="E13" s="587" t="s">
        <v>51</v>
      </c>
      <c r="F13" s="587"/>
      <c r="G13" s="577">
        <f>ROUND(SUM(G5:H12),2)</f>
        <v>11573.86</v>
      </c>
      <c r="H13" s="578"/>
      <c r="I13" s="577"/>
      <c r="J13" s="578"/>
      <c r="K13" s="577">
        <f>ROUND(SUM(K5:L12),2)</f>
        <v>347.22</v>
      </c>
      <c r="L13" s="578"/>
      <c r="M13" s="108">
        <f>K13</f>
        <v>347.22</v>
      </c>
      <c r="O13" s="108">
        <f>G13</f>
        <v>11573.86</v>
      </c>
    </row>
    <row r="14" spans="1:15" ht="15.75" thickBot="1">
      <c r="A14" s="588"/>
      <c r="B14" s="588"/>
      <c r="C14" s="588"/>
      <c r="D14" s="588"/>
      <c r="E14" s="588"/>
      <c r="F14" s="588"/>
      <c r="G14" s="588"/>
      <c r="H14" s="588"/>
      <c r="I14" s="109"/>
      <c r="J14" s="109"/>
    </row>
    <row r="15" spans="1:15" ht="15.75" customHeight="1" thickBot="1">
      <c r="A15" s="597" t="s">
        <v>251</v>
      </c>
      <c r="B15" s="598"/>
      <c r="C15" s="598"/>
      <c r="D15" s="598"/>
      <c r="E15" s="598"/>
      <c r="F15" s="598"/>
      <c r="G15" s="598"/>
      <c r="H15" s="599"/>
      <c r="I15" s="111"/>
      <c r="J15" s="111"/>
    </row>
    <row r="16" spans="1:15" ht="51" customHeight="1" thickBot="1">
      <c r="A16" s="600" t="s">
        <v>238</v>
      </c>
      <c r="B16" s="601"/>
      <c r="C16" s="601" t="s">
        <v>239</v>
      </c>
      <c r="D16" s="601"/>
      <c r="E16" s="601" t="s">
        <v>240</v>
      </c>
      <c r="F16" s="601"/>
      <c r="G16" s="601" t="s">
        <v>241</v>
      </c>
      <c r="H16" s="602"/>
      <c r="I16" s="112"/>
      <c r="J16" s="112"/>
    </row>
    <row r="17" spans="1:10">
      <c r="A17" s="595" t="s">
        <v>252</v>
      </c>
      <c r="B17" s="595"/>
      <c r="C17" s="596">
        <v>750.92</v>
      </c>
      <c r="D17" s="596"/>
      <c r="E17" s="596">
        <v>13.07</v>
      </c>
      <c r="F17" s="596"/>
      <c r="G17" s="596">
        <f>E17*C17</f>
        <v>9814.5244000000002</v>
      </c>
      <c r="H17" s="596"/>
      <c r="I17" s="111"/>
      <c r="J17" s="111"/>
    </row>
    <row r="18" spans="1:10">
      <c r="A18" s="591" t="s">
        <v>253</v>
      </c>
      <c r="B18" s="591"/>
      <c r="C18" s="581">
        <v>255.67</v>
      </c>
      <c r="D18" s="581"/>
      <c r="E18" s="581">
        <v>13.41</v>
      </c>
      <c r="F18" s="581"/>
      <c r="G18" s="581">
        <f t="shared" ref="G18:G35" si="2">E18*C18</f>
        <v>3428.5346999999997</v>
      </c>
      <c r="H18" s="581"/>
      <c r="I18" s="111"/>
      <c r="J18" s="111"/>
    </row>
    <row r="19" spans="1:10">
      <c r="A19" s="591" t="s">
        <v>254</v>
      </c>
      <c r="B19" s="591"/>
      <c r="C19" s="581">
        <v>689.46</v>
      </c>
      <c r="D19" s="581"/>
      <c r="E19" s="581">
        <v>12.7</v>
      </c>
      <c r="F19" s="581"/>
      <c r="G19" s="581">
        <f t="shared" si="2"/>
        <v>8756.1419999999998</v>
      </c>
      <c r="H19" s="581"/>
      <c r="I19" s="111"/>
      <c r="J19" s="111"/>
    </row>
    <row r="20" spans="1:10">
      <c r="A20" s="591" t="s">
        <v>255</v>
      </c>
      <c r="B20" s="591"/>
      <c r="C20" s="581">
        <f>119.07*2</f>
        <v>238.14</v>
      </c>
      <c r="D20" s="581"/>
      <c r="E20" s="581">
        <v>7</v>
      </c>
      <c r="F20" s="581"/>
      <c r="G20" s="581">
        <f t="shared" si="2"/>
        <v>1666.98</v>
      </c>
      <c r="H20" s="581"/>
      <c r="I20" s="111"/>
      <c r="J20" s="111"/>
    </row>
    <row r="21" spans="1:10">
      <c r="A21" s="591" t="s">
        <v>256</v>
      </c>
      <c r="B21" s="591"/>
      <c r="C21" s="581">
        <v>304.2</v>
      </c>
      <c r="D21" s="581"/>
      <c r="E21" s="581">
        <v>11.54</v>
      </c>
      <c r="F21" s="581"/>
      <c r="G21" s="581">
        <f t="shared" si="2"/>
        <v>3510.4679999999994</v>
      </c>
      <c r="H21" s="581"/>
      <c r="I21" s="111"/>
      <c r="J21" s="111"/>
    </row>
    <row r="22" spans="1:10">
      <c r="A22" s="591" t="s">
        <v>257</v>
      </c>
      <c r="B22" s="591"/>
      <c r="C22" s="581">
        <v>629.72</v>
      </c>
      <c r="D22" s="581"/>
      <c r="E22" s="581">
        <v>7.3</v>
      </c>
      <c r="F22" s="581"/>
      <c r="G22" s="581">
        <f t="shared" si="2"/>
        <v>4596.9560000000001</v>
      </c>
      <c r="H22" s="581"/>
      <c r="I22" s="111"/>
      <c r="J22" s="111"/>
    </row>
    <row r="23" spans="1:10">
      <c r="A23" s="591" t="s">
        <v>258</v>
      </c>
      <c r="B23" s="591"/>
      <c r="C23" s="581">
        <v>538.22</v>
      </c>
      <c r="D23" s="581"/>
      <c r="E23" s="581">
        <v>7.18</v>
      </c>
      <c r="F23" s="581"/>
      <c r="G23" s="581">
        <f>E23*C23</f>
        <v>3864.4196000000002</v>
      </c>
      <c r="H23" s="581"/>
      <c r="I23" s="111"/>
      <c r="J23" s="111"/>
    </row>
    <row r="24" spans="1:10">
      <c r="A24" s="591" t="s">
        <v>259</v>
      </c>
      <c r="B24" s="591"/>
      <c r="C24" s="581">
        <v>694.83</v>
      </c>
      <c r="D24" s="581"/>
      <c r="E24" s="581">
        <v>7.94</v>
      </c>
      <c r="F24" s="581"/>
      <c r="G24" s="581">
        <f t="shared" si="2"/>
        <v>5516.9502000000002</v>
      </c>
      <c r="H24" s="581"/>
      <c r="I24" s="111"/>
      <c r="J24" s="111"/>
    </row>
    <row r="25" spans="1:10">
      <c r="A25" s="591" t="s">
        <v>260</v>
      </c>
      <c r="B25" s="591"/>
      <c r="C25" s="581">
        <v>40.61</v>
      </c>
      <c r="D25" s="581"/>
      <c r="E25" s="581">
        <v>7</v>
      </c>
      <c r="F25" s="581"/>
      <c r="G25" s="581">
        <f>E25*C25</f>
        <v>284.27</v>
      </c>
      <c r="H25" s="581"/>
      <c r="I25" s="111"/>
      <c r="J25" s="111"/>
    </row>
    <row r="26" spans="1:10">
      <c r="A26" s="591" t="s">
        <v>261</v>
      </c>
      <c r="B26" s="591"/>
      <c r="C26" s="581">
        <v>46.98</v>
      </c>
      <c r="D26" s="581"/>
      <c r="E26" s="581">
        <v>7</v>
      </c>
      <c r="F26" s="581"/>
      <c r="G26" s="581">
        <f t="shared" si="2"/>
        <v>328.85999999999996</v>
      </c>
      <c r="H26" s="581"/>
      <c r="I26" s="111"/>
      <c r="J26" s="111"/>
    </row>
    <row r="27" spans="1:10">
      <c r="A27" s="591" t="s">
        <v>262</v>
      </c>
      <c r="B27" s="591"/>
      <c r="C27" s="581">
        <v>127.76</v>
      </c>
      <c r="D27" s="581"/>
      <c r="E27" s="581">
        <v>7</v>
      </c>
      <c r="F27" s="581"/>
      <c r="G27" s="581">
        <f t="shared" si="2"/>
        <v>894.32</v>
      </c>
      <c r="H27" s="581"/>
      <c r="I27" s="111"/>
      <c r="J27" s="111"/>
    </row>
    <row r="28" spans="1:10">
      <c r="A28" s="591" t="s">
        <v>263</v>
      </c>
      <c r="B28" s="591"/>
      <c r="C28" s="581">
        <v>194.87</v>
      </c>
      <c r="D28" s="581"/>
      <c r="E28" s="581">
        <v>7</v>
      </c>
      <c r="F28" s="581"/>
      <c r="G28" s="581">
        <f t="shared" si="2"/>
        <v>1364.0900000000001</v>
      </c>
      <c r="H28" s="581"/>
      <c r="I28" s="111"/>
      <c r="J28" s="111"/>
    </row>
    <row r="29" spans="1:10">
      <c r="A29" s="591" t="s">
        <v>264</v>
      </c>
      <c r="B29" s="591"/>
      <c r="C29" s="581">
        <v>505.98</v>
      </c>
      <c r="D29" s="581"/>
      <c r="E29" s="581">
        <v>8.39</v>
      </c>
      <c r="F29" s="581"/>
      <c r="G29" s="581">
        <f t="shared" si="2"/>
        <v>4245.1722000000009</v>
      </c>
      <c r="H29" s="581"/>
      <c r="I29" s="111"/>
      <c r="J29" s="111"/>
    </row>
    <row r="30" spans="1:10">
      <c r="A30" s="591" t="s">
        <v>265</v>
      </c>
      <c r="B30" s="591"/>
      <c r="C30" s="581">
        <v>447.84</v>
      </c>
      <c r="D30" s="581"/>
      <c r="E30" s="581">
        <v>9.3800000000000008</v>
      </c>
      <c r="F30" s="581"/>
      <c r="G30" s="581">
        <f t="shared" si="2"/>
        <v>4200.7392</v>
      </c>
      <c r="H30" s="581"/>
      <c r="I30" s="111"/>
      <c r="J30" s="111"/>
    </row>
    <row r="31" spans="1:10">
      <c r="A31" s="591" t="s">
        <v>266</v>
      </c>
      <c r="B31" s="591"/>
      <c r="C31" s="581">
        <v>307.95999999999998</v>
      </c>
      <c r="D31" s="581"/>
      <c r="E31" s="581">
        <v>7</v>
      </c>
      <c r="F31" s="581"/>
      <c r="G31" s="581">
        <f t="shared" si="2"/>
        <v>2155.7199999999998</v>
      </c>
      <c r="H31" s="581"/>
      <c r="I31" s="111"/>
      <c r="J31" s="111"/>
    </row>
    <row r="32" spans="1:10">
      <c r="A32" s="591" t="s">
        <v>267</v>
      </c>
      <c r="B32" s="591"/>
      <c r="C32" s="581">
        <v>323.57</v>
      </c>
      <c r="D32" s="581"/>
      <c r="E32" s="581">
        <v>7</v>
      </c>
      <c r="F32" s="581"/>
      <c r="G32" s="581">
        <f t="shared" si="2"/>
        <v>2264.9899999999998</v>
      </c>
      <c r="H32" s="581"/>
      <c r="I32" s="111"/>
      <c r="J32" s="111"/>
    </row>
    <row r="33" spans="1:11">
      <c r="A33" s="591" t="s">
        <v>268</v>
      </c>
      <c r="B33" s="591"/>
      <c r="C33" s="581">
        <v>317.55</v>
      </c>
      <c r="D33" s="581"/>
      <c r="E33" s="581">
        <v>7.87</v>
      </c>
      <c r="F33" s="581"/>
      <c r="G33" s="581">
        <f t="shared" si="2"/>
        <v>2499.1185</v>
      </c>
      <c r="H33" s="581"/>
      <c r="I33" s="111"/>
      <c r="J33" s="111"/>
    </row>
    <row r="34" spans="1:11">
      <c r="A34" s="591" t="s">
        <v>269</v>
      </c>
      <c r="B34" s="591"/>
      <c r="C34" s="581">
        <v>494.2</v>
      </c>
      <c r="D34" s="581"/>
      <c r="E34" s="581">
        <v>7</v>
      </c>
      <c r="F34" s="581"/>
      <c r="G34" s="581">
        <f t="shared" si="2"/>
        <v>3459.4</v>
      </c>
      <c r="H34" s="581"/>
      <c r="I34" s="111"/>
      <c r="J34" s="111"/>
    </row>
    <row r="35" spans="1:11" ht="14.25" customHeight="1">
      <c r="A35" s="593" t="s">
        <v>270</v>
      </c>
      <c r="B35" s="593"/>
      <c r="C35" s="594">
        <v>267.42</v>
      </c>
      <c r="D35" s="594"/>
      <c r="E35" s="594">
        <v>7.4</v>
      </c>
      <c r="F35" s="594"/>
      <c r="G35" s="594">
        <f t="shared" si="2"/>
        <v>1978.9080000000001</v>
      </c>
      <c r="H35" s="594"/>
      <c r="I35" s="113"/>
      <c r="J35" s="113"/>
    </row>
    <row r="36" spans="1:11" ht="14.25" customHeight="1">
      <c r="A36" s="591" t="s">
        <v>395</v>
      </c>
      <c r="B36" s="591"/>
      <c r="C36" s="581">
        <v>66.209999999999994</v>
      </c>
      <c r="D36" s="581"/>
      <c r="E36" s="581">
        <v>6.05</v>
      </c>
      <c r="F36" s="581"/>
      <c r="G36" s="594">
        <f t="shared" ref="G36" si="3">E36*C36</f>
        <v>400.57049999999992</v>
      </c>
      <c r="H36" s="594"/>
      <c r="I36" s="113"/>
      <c r="J36" s="113"/>
      <c r="K36" s="108"/>
    </row>
    <row r="37" spans="1:11" ht="14.25" customHeight="1">
      <c r="A37" s="591"/>
      <c r="B37" s="591"/>
      <c r="C37" s="581"/>
      <c r="D37" s="581"/>
      <c r="E37" s="581"/>
      <c r="F37" s="581"/>
      <c r="G37" s="592"/>
      <c r="H37" s="592"/>
      <c r="I37" s="113"/>
      <c r="J37" s="113"/>
    </row>
    <row r="38" spans="1:11" ht="27.75" customHeight="1">
      <c r="A38" s="587" t="s">
        <v>250</v>
      </c>
      <c r="B38" s="587"/>
      <c r="C38" s="581" t="s">
        <v>51</v>
      </c>
      <c r="D38" s="581"/>
      <c r="E38" s="581" t="s">
        <v>51</v>
      </c>
      <c r="F38" s="581"/>
      <c r="G38" s="587">
        <f>ROUND((SUM(G17:H37)),2)</f>
        <v>65231.13</v>
      </c>
      <c r="H38" s="587"/>
      <c r="I38" s="112"/>
      <c r="J38" s="112"/>
    </row>
    <row r="39" spans="1:11">
      <c r="A39" s="588"/>
      <c r="B39" s="588"/>
      <c r="C39" s="588"/>
      <c r="D39" s="588"/>
      <c r="E39" s="588"/>
      <c r="F39" s="588"/>
      <c r="G39" s="588"/>
      <c r="H39" s="588"/>
      <c r="I39" s="109">
        <f>G38</f>
        <v>65231.13</v>
      </c>
      <c r="J39" s="109"/>
    </row>
    <row r="40" spans="1:11">
      <c r="A40" s="588"/>
      <c r="B40" s="588"/>
      <c r="C40" s="588"/>
      <c r="D40" s="588"/>
      <c r="G40" s="588"/>
      <c r="H40" s="588"/>
      <c r="I40" s="109"/>
      <c r="J40" s="109"/>
    </row>
    <row r="41" spans="1:11">
      <c r="A41" s="588"/>
      <c r="B41" s="588"/>
      <c r="C41" s="588"/>
      <c r="D41" s="588"/>
      <c r="E41" s="588"/>
      <c r="F41" s="588"/>
      <c r="G41" s="588"/>
      <c r="H41" s="588"/>
      <c r="I41" s="109"/>
      <c r="J41" s="109"/>
    </row>
    <row r="42" spans="1:11">
      <c r="A42" s="588"/>
      <c r="B42" s="588"/>
      <c r="C42" s="588"/>
      <c r="D42" s="588"/>
      <c r="E42" s="588"/>
      <c r="F42" s="588"/>
      <c r="G42" s="588"/>
      <c r="H42" s="588"/>
      <c r="I42" s="109"/>
      <c r="J42" s="109"/>
    </row>
    <row r="43" spans="1:11">
      <c r="A43" s="588"/>
      <c r="B43" s="588"/>
      <c r="C43" s="588"/>
      <c r="D43" s="588"/>
      <c r="E43" s="588"/>
      <c r="F43" s="588"/>
      <c r="G43" s="588"/>
      <c r="H43" s="588"/>
      <c r="I43" s="109"/>
      <c r="J43" s="109"/>
    </row>
    <row r="44" spans="1:11">
      <c r="A44" s="588"/>
      <c r="B44" s="588"/>
      <c r="C44" s="588"/>
      <c r="D44" s="588"/>
      <c r="E44" s="588"/>
      <c r="F44" s="588"/>
      <c r="G44" s="588"/>
      <c r="H44" s="588"/>
      <c r="I44" s="109"/>
      <c r="J44" s="109"/>
    </row>
    <row r="45" spans="1:11">
      <c r="A45" s="588"/>
      <c r="B45" s="588"/>
      <c r="C45" s="588"/>
      <c r="D45" s="588"/>
      <c r="E45" s="588"/>
      <c r="F45" s="588"/>
      <c r="G45" s="588"/>
      <c r="H45" s="588"/>
      <c r="I45" s="109"/>
      <c r="J45" s="109"/>
    </row>
    <row r="46" spans="1:11">
      <c r="A46" s="588"/>
      <c r="B46" s="588"/>
      <c r="C46" s="588"/>
      <c r="D46" s="588"/>
      <c r="E46" s="588"/>
      <c r="F46" s="588"/>
      <c r="G46" s="588"/>
      <c r="H46" s="588"/>
      <c r="I46" s="109"/>
      <c r="J46" s="109"/>
    </row>
    <row r="47" spans="1:11">
      <c r="A47" s="588"/>
      <c r="B47" s="588"/>
      <c r="C47" s="588"/>
      <c r="D47" s="588"/>
      <c r="E47" s="588"/>
      <c r="F47" s="588"/>
      <c r="G47" s="588"/>
      <c r="H47" s="588"/>
      <c r="I47" s="109"/>
      <c r="J47" s="109"/>
    </row>
    <row r="48" spans="1:11">
      <c r="A48" s="588"/>
      <c r="B48" s="588"/>
      <c r="C48" s="588"/>
      <c r="D48" s="588"/>
      <c r="E48" s="588"/>
      <c r="F48" s="588"/>
      <c r="G48" s="588"/>
      <c r="H48" s="588"/>
      <c r="I48" s="109"/>
      <c r="J48" s="109"/>
    </row>
    <row r="49" spans="1:10">
      <c r="A49" s="588"/>
      <c r="B49" s="588"/>
      <c r="C49" s="588"/>
      <c r="D49" s="588"/>
      <c r="E49" s="588"/>
      <c r="F49" s="588"/>
      <c r="G49" s="588"/>
      <c r="H49" s="588"/>
      <c r="I49" s="109"/>
      <c r="J49" s="109"/>
    </row>
    <row r="50" spans="1:10">
      <c r="A50" s="588"/>
      <c r="B50" s="588"/>
      <c r="C50" s="588"/>
      <c r="D50" s="588"/>
      <c r="E50" s="588"/>
      <c r="F50" s="588"/>
      <c r="G50" s="588"/>
      <c r="H50" s="588"/>
      <c r="I50" s="109"/>
      <c r="J50" s="109"/>
    </row>
    <row r="51" spans="1:10">
      <c r="A51" s="588"/>
      <c r="B51" s="588"/>
      <c r="C51" s="588"/>
      <c r="D51" s="588"/>
      <c r="E51" s="588"/>
      <c r="F51" s="588"/>
      <c r="G51" s="588"/>
      <c r="H51" s="588"/>
      <c r="I51" s="109"/>
      <c r="J51" s="109"/>
    </row>
    <row r="52" spans="1:10">
      <c r="A52" s="588"/>
      <c r="B52" s="588"/>
      <c r="C52" s="588"/>
      <c r="D52" s="588"/>
      <c r="E52" s="588"/>
      <c r="F52" s="588"/>
      <c r="G52" s="588"/>
      <c r="H52" s="588"/>
      <c r="I52" s="109"/>
      <c r="J52" s="109"/>
    </row>
    <row r="53" spans="1:10">
      <c r="A53" s="588"/>
      <c r="B53" s="588"/>
      <c r="C53" s="588"/>
      <c r="D53" s="588"/>
      <c r="E53" s="588"/>
      <c r="F53" s="588"/>
      <c r="G53" s="588"/>
      <c r="H53" s="588"/>
      <c r="I53" s="109"/>
      <c r="J53" s="109"/>
    </row>
    <row r="54" spans="1:10">
      <c r="A54" s="588"/>
      <c r="B54" s="588"/>
      <c r="C54" s="588"/>
      <c r="D54" s="588"/>
      <c r="E54" s="588"/>
      <c r="F54" s="588"/>
      <c r="G54" s="588"/>
      <c r="H54" s="588"/>
      <c r="I54" s="109"/>
      <c r="J54" s="109"/>
    </row>
    <row r="55" spans="1:10">
      <c r="A55" s="588"/>
      <c r="B55" s="588"/>
      <c r="C55" s="588"/>
      <c r="D55" s="588"/>
      <c r="E55" s="588"/>
      <c r="F55" s="588"/>
      <c r="G55" s="588"/>
      <c r="H55" s="588"/>
      <c r="I55" s="109"/>
      <c r="J55" s="109"/>
    </row>
    <row r="56" spans="1:10">
      <c r="A56" s="588"/>
      <c r="B56" s="588"/>
      <c r="C56" s="588"/>
      <c r="D56" s="588"/>
      <c r="E56" s="588"/>
      <c r="F56" s="588"/>
      <c r="G56" s="588"/>
      <c r="H56" s="588"/>
      <c r="I56" s="109"/>
      <c r="J56" s="109"/>
    </row>
    <row r="57" spans="1:10">
      <c r="A57" s="588"/>
      <c r="B57" s="588"/>
      <c r="C57" s="588"/>
      <c r="D57" s="588"/>
      <c r="E57" s="588"/>
      <c r="F57" s="588"/>
      <c r="G57" s="588"/>
      <c r="H57" s="588"/>
      <c r="I57" s="109"/>
      <c r="J57" s="109"/>
    </row>
    <row r="58" spans="1:10">
      <c r="A58" s="588"/>
      <c r="B58" s="588"/>
      <c r="C58" s="588"/>
      <c r="D58" s="588"/>
      <c r="E58" s="588"/>
      <c r="F58" s="588"/>
      <c r="G58" s="588"/>
      <c r="H58" s="588"/>
      <c r="I58" s="109"/>
      <c r="J58" s="109"/>
    </row>
    <row r="59" spans="1:10">
      <c r="A59" s="588"/>
      <c r="B59" s="588"/>
      <c r="C59" s="588"/>
      <c r="D59" s="588"/>
      <c r="E59" s="588"/>
      <c r="F59" s="588"/>
      <c r="G59" s="588"/>
      <c r="H59" s="588"/>
      <c r="I59" s="109"/>
      <c r="J59" s="109"/>
    </row>
    <row r="60" spans="1:10">
      <c r="A60" s="588"/>
      <c r="B60" s="588"/>
      <c r="C60" s="588"/>
      <c r="D60" s="588"/>
      <c r="E60" s="588"/>
      <c r="F60" s="588"/>
      <c r="G60" s="588"/>
      <c r="H60" s="588"/>
      <c r="I60" s="109"/>
      <c r="J60" s="109"/>
    </row>
    <row r="61" spans="1:10">
      <c r="A61" s="588"/>
      <c r="B61" s="588"/>
      <c r="C61" s="588"/>
      <c r="D61" s="588"/>
      <c r="E61" s="588"/>
      <c r="F61" s="588"/>
      <c r="G61" s="588"/>
      <c r="H61" s="588"/>
      <c r="I61" s="109"/>
      <c r="J61" s="109"/>
    </row>
    <row r="62" spans="1:10">
      <c r="A62" s="588"/>
      <c r="B62" s="588"/>
      <c r="C62" s="588"/>
      <c r="D62" s="588"/>
      <c r="E62" s="588"/>
      <c r="F62" s="588"/>
      <c r="G62" s="588"/>
      <c r="H62" s="588"/>
      <c r="I62" s="109"/>
      <c r="J62" s="109"/>
    </row>
    <row r="63" spans="1:10">
      <c r="A63" s="588"/>
      <c r="B63" s="588"/>
      <c r="C63" s="588"/>
      <c r="D63" s="588"/>
      <c r="E63" s="588"/>
      <c r="F63" s="588"/>
      <c r="G63" s="588"/>
      <c r="H63" s="588"/>
      <c r="I63" s="109"/>
      <c r="J63" s="109"/>
    </row>
    <row r="64" spans="1:10">
      <c r="A64" s="588"/>
      <c r="B64" s="588"/>
      <c r="C64" s="588"/>
      <c r="D64" s="588"/>
      <c r="E64" s="588"/>
      <c r="F64" s="588"/>
      <c r="G64" s="588"/>
      <c r="H64" s="588"/>
      <c r="I64" s="109"/>
      <c r="J64" s="109"/>
    </row>
    <row r="65" spans="1:10">
      <c r="A65" s="588"/>
      <c r="B65" s="588"/>
      <c r="C65" s="588"/>
      <c r="D65" s="588"/>
      <c r="E65" s="588"/>
      <c r="F65" s="588"/>
      <c r="G65" s="588"/>
      <c r="H65" s="588"/>
      <c r="I65" s="109"/>
      <c r="J65" s="109"/>
    </row>
    <row r="66" spans="1:10">
      <c r="A66" s="588"/>
      <c r="B66" s="588"/>
      <c r="C66" s="588"/>
      <c r="D66" s="588"/>
      <c r="E66" s="588"/>
      <c r="F66" s="588"/>
      <c r="G66" s="588"/>
      <c r="H66" s="588"/>
      <c r="I66" s="109"/>
      <c r="J66" s="109"/>
    </row>
    <row r="67" spans="1:10">
      <c r="A67" s="588"/>
      <c r="B67" s="588"/>
      <c r="C67" s="588"/>
      <c r="D67" s="588"/>
      <c r="E67" s="588"/>
      <c r="F67" s="588"/>
      <c r="G67" s="588"/>
      <c r="H67" s="588"/>
      <c r="I67" s="109"/>
      <c r="J67" s="109"/>
    </row>
    <row r="68" spans="1:10">
      <c r="A68" s="588"/>
      <c r="B68" s="588"/>
      <c r="C68" s="588"/>
      <c r="D68" s="588"/>
      <c r="E68" s="588"/>
      <c r="F68" s="588"/>
      <c r="G68" s="588"/>
      <c r="H68" s="588"/>
      <c r="I68" s="109"/>
      <c r="J68" s="109"/>
    </row>
    <row r="69" spans="1:10">
      <c r="A69" s="588"/>
      <c r="B69" s="588"/>
      <c r="C69" s="588"/>
      <c r="D69" s="588"/>
      <c r="E69" s="588"/>
      <c r="F69" s="588"/>
      <c r="G69" s="588"/>
      <c r="H69" s="588"/>
      <c r="I69" s="109"/>
      <c r="J69" s="109"/>
    </row>
    <row r="70" spans="1:10">
      <c r="A70" s="588"/>
      <c r="B70" s="588"/>
      <c r="C70" s="588"/>
      <c r="D70" s="588"/>
      <c r="E70" s="588"/>
      <c r="F70" s="588"/>
      <c r="G70" s="588"/>
      <c r="H70" s="588"/>
      <c r="I70" s="109"/>
      <c r="J70" s="109"/>
    </row>
    <row r="71" spans="1:10">
      <c r="A71" s="588"/>
      <c r="B71" s="588"/>
      <c r="C71" s="588"/>
      <c r="D71" s="588"/>
      <c r="E71" s="588"/>
      <c r="F71" s="588"/>
      <c r="G71" s="588"/>
      <c r="H71" s="588"/>
      <c r="I71" s="109"/>
      <c r="J71" s="109"/>
    </row>
    <row r="72" spans="1:10">
      <c r="A72" s="588"/>
      <c r="B72" s="588"/>
      <c r="C72" s="588"/>
      <c r="D72" s="588"/>
      <c r="E72" s="588"/>
      <c r="F72" s="588"/>
      <c r="G72" s="588"/>
      <c r="H72" s="588"/>
      <c r="I72" s="109"/>
      <c r="J72" s="109"/>
    </row>
    <row r="73" spans="1:10">
      <c r="A73" s="588"/>
      <c r="B73" s="588"/>
      <c r="C73" s="588"/>
      <c r="D73" s="588"/>
      <c r="E73" s="588"/>
      <c r="F73" s="588"/>
      <c r="G73" s="588"/>
      <c r="H73" s="588"/>
      <c r="I73" s="109"/>
      <c r="J73" s="109"/>
    </row>
    <row r="74" spans="1:10">
      <c r="A74" s="588"/>
      <c r="B74" s="588"/>
      <c r="C74" s="588"/>
      <c r="D74" s="588"/>
      <c r="E74" s="588"/>
      <c r="F74" s="588"/>
      <c r="G74" s="588"/>
      <c r="H74" s="588"/>
      <c r="I74" s="109"/>
      <c r="J74" s="109"/>
    </row>
    <row r="75" spans="1:10">
      <c r="A75" s="588"/>
      <c r="B75" s="588"/>
      <c r="C75" s="588"/>
      <c r="D75" s="588"/>
      <c r="E75" s="588"/>
      <c r="F75" s="588"/>
      <c r="G75" s="588"/>
      <c r="H75" s="588"/>
      <c r="I75" s="109"/>
      <c r="J75" s="109"/>
    </row>
    <row r="76" spans="1:10">
      <c r="A76" s="588"/>
      <c r="B76" s="588"/>
      <c r="C76" s="588"/>
      <c r="D76" s="588"/>
      <c r="E76" s="588"/>
      <c r="F76" s="588"/>
      <c r="G76" s="588"/>
      <c r="H76" s="588"/>
      <c r="I76" s="109"/>
      <c r="J76" s="109"/>
    </row>
    <row r="77" spans="1:10">
      <c r="A77" s="588"/>
      <c r="B77" s="588"/>
      <c r="C77" s="588"/>
      <c r="D77" s="588"/>
      <c r="E77" s="588"/>
      <c r="F77" s="588"/>
      <c r="G77" s="588"/>
      <c r="H77" s="588"/>
      <c r="I77" s="109"/>
      <c r="J77" s="109"/>
    </row>
    <row r="78" spans="1:10">
      <c r="A78" s="588"/>
      <c r="B78" s="588"/>
      <c r="C78" s="588"/>
      <c r="D78" s="588"/>
      <c r="E78" s="588"/>
      <c r="F78" s="588"/>
      <c r="G78" s="588"/>
      <c r="H78" s="588"/>
      <c r="I78" s="109"/>
      <c r="J78" s="109"/>
    </row>
    <row r="79" spans="1:10">
      <c r="A79" s="588"/>
      <c r="B79" s="588"/>
      <c r="C79" s="588"/>
      <c r="D79" s="588"/>
      <c r="E79" s="588"/>
      <c r="F79" s="588"/>
      <c r="G79" s="588"/>
      <c r="H79" s="588"/>
      <c r="I79" s="109"/>
      <c r="J79" s="109"/>
    </row>
    <row r="80" spans="1:10">
      <c r="A80" s="588"/>
      <c r="B80" s="588"/>
      <c r="C80" s="588"/>
      <c r="D80" s="588"/>
      <c r="E80" s="588"/>
      <c r="F80" s="588"/>
      <c r="G80" s="588"/>
      <c r="H80" s="588"/>
      <c r="I80" s="109"/>
      <c r="J80" s="109"/>
    </row>
    <row r="81" spans="1:10">
      <c r="A81" s="588"/>
      <c r="B81" s="588"/>
      <c r="C81" s="588"/>
      <c r="D81" s="588"/>
      <c r="E81" s="588"/>
      <c r="F81" s="588"/>
      <c r="G81" s="588"/>
      <c r="H81" s="588"/>
      <c r="I81" s="109"/>
      <c r="J81" s="109"/>
    </row>
  </sheetData>
  <mergeCells count="329">
    <mergeCell ref="A6:B6"/>
    <mergeCell ref="C6:D6"/>
    <mergeCell ref="E6:F6"/>
    <mergeCell ref="G6:H6"/>
    <mergeCell ref="A7:B7"/>
    <mergeCell ref="C7:D7"/>
    <mergeCell ref="E7:F7"/>
    <mergeCell ref="G7:H7"/>
    <mergeCell ref="A4:B4"/>
    <mergeCell ref="C4:D4"/>
    <mergeCell ref="E4:F4"/>
    <mergeCell ref="G4:H4"/>
    <mergeCell ref="A5:B5"/>
    <mergeCell ref="C5:D5"/>
    <mergeCell ref="E5:F5"/>
    <mergeCell ref="G5:H5"/>
    <mergeCell ref="C10:D10"/>
    <mergeCell ref="E10:F10"/>
    <mergeCell ref="G10:H10"/>
    <mergeCell ref="A11:B11"/>
    <mergeCell ref="C11:D11"/>
    <mergeCell ref="E11:F11"/>
    <mergeCell ref="G11:H11"/>
    <mergeCell ref="A8:B8"/>
    <mergeCell ref="C8:D8"/>
    <mergeCell ref="E8:F8"/>
    <mergeCell ref="G8:H8"/>
    <mergeCell ref="A9:B9"/>
    <mergeCell ref="C9:D9"/>
    <mergeCell ref="E9:F9"/>
    <mergeCell ref="G9:H9"/>
    <mergeCell ref="A17:B17"/>
    <mergeCell ref="C17:D17"/>
    <mergeCell ref="E17:F17"/>
    <mergeCell ref="G17:H17"/>
    <mergeCell ref="A18:B18"/>
    <mergeCell ref="C18:D18"/>
    <mergeCell ref="E18:F18"/>
    <mergeCell ref="G18:H18"/>
    <mergeCell ref="A14:B14"/>
    <mergeCell ref="C14:D14"/>
    <mergeCell ref="E14:F14"/>
    <mergeCell ref="G14:H14"/>
    <mergeCell ref="A15:H15"/>
    <mergeCell ref="A16:B16"/>
    <mergeCell ref="C16:D16"/>
    <mergeCell ref="E16:F16"/>
    <mergeCell ref="G16:H16"/>
    <mergeCell ref="A21:B21"/>
    <mergeCell ref="C21:D21"/>
    <mergeCell ref="E21:F21"/>
    <mergeCell ref="G21:H21"/>
    <mergeCell ref="A22:B22"/>
    <mergeCell ref="C22:D22"/>
    <mergeCell ref="E22:F22"/>
    <mergeCell ref="G22:H22"/>
    <mergeCell ref="A19:B19"/>
    <mergeCell ref="C19:D19"/>
    <mergeCell ref="E19:F19"/>
    <mergeCell ref="G19:H19"/>
    <mergeCell ref="A20:B20"/>
    <mergeCell ref="C20:D20"/>
    <mergeCell ref="E20:F20"/>
    <mergeCell ref="G20:H20"/>
    <mergeCell ref="A25:B25"/>
    <mergeCell ref="C25:D25"/>
    <mergeCell ref="E25:F25"/>
    <mergeCell ref="G25:H25"/>
    <mergeCell ref="A26:B26"/>
    <mergeCell ref="C26:D26"/>
    <mergeCell ref="E26:F26"/>
    <mergeCell ref="G26:H26"/>
    <mergeCell ref="A23:B23"/>
    <mergeCell ref="C23:D23"/>
    <mergeCell ref="E23:F23"/>
    <mergeCell ref="G23:H23"/>
    <mergeCell ref="A24:B24"/>
    <mergeCell ref="C24:D24"/>
    <mergeCell ref="E24:F24"/>
    <mergeCell ref="G24:H24"/>
    <mergeCell ref="A29:B29"/>
    <mergeCell ref="C29:D29"/>
    <mergeCell ref="E29:F29"/>
    <mergeCell ref="G29:H29"/>
    <mergeCell ref="A30:B30"/>
    <mergeCell ref="C30:D30"/>
    <mergeCell ref="E30:F30"/>
    <mergeCell ref="G30:H30"/>
    <mergeCell ref="A27:B27"/>
    <mergeCell ref="C27:D27"/>
    <mergeCell ref="E27:F27"/>
    <mergeCell ref="G27:H27"/>
    <mergeCell ref="A28:B28"/>
    <mergeCell ref="C28:D28"/>
    <mergeCell ref="E28:F28"/>
    <mergeCell ref="G28:H28"/>
    <mergeCell ref="A33:B33"/>
    <mergeCell ref="C33:D33"/>
    <mergeCell ref="E33:F33"/>
    <mergeCell ref="G33:H33"/>
    <mergeCell ref="A34:B34"/>
    <mergeCell ref="C34:D34"/>
    <mergeCell ref="E34:F34"/>
    <mergeCell ref="G34:H34"/>
    <mergeCell ref="A31:B31"/>
    <mergeCell ref="C31:D31"/>
    <mergeCell ref="E31:F31"/>
    <mergeCell ref="G31:H31"/>
    <mergeCell ref="A32:B32"/>
    <mergeCell ref="C32:D32"/>
    <mergeCell ref="E32:F32"/>
    <mergeCell ref="G32:H32"/>
    <mergeCell ref="A37:B37"/>
    <mergeCell ref="C37:D37"/>
    <mergeCell ref="E37:F37"/>
    <mergeCell ref="G37:H37"/>
    <mergeCell ref="A38:B38"/>
    <mergeCell ref="C38:D38"/>
    <mergeCell ref="E38:F38"/>
    <mergeCell ref="G38:H38"/>
    <mergeCell ref="A35:B35"/>
    <mergeCell ref="C35:D35"/>
    <mergeCell ref="E35:F35"/>
    <mergeCell ref="G35:H35"/>
    <mergeCell ref="A36:B36"/>
    <mergeCell ref="C36:D36"/>
    <mergeCell ref="E36:F36"/>
    <mergeCell ref="G36:H36"/>
    <mergeCell ref="A41:B41"/>
    <mergeCell ref="C41:D41"/>
    <mergeCell ref="E41:F41"/>
    <mergeCell ref="G41:H41"/>
    <mergeCell ref="A42:B42"/>
    <mergeCell ref="C42:D42"/>
    <mergeCell ref="E42:F42"/>
    <mergeCell ref="G42:H42"/>
    <mergeCell ref="A39:B39"/>
    <mergeCell ref="C39:D39"/>
    <mergeCell ref="E39:F39"/>
    <mergeCell ref="G39:H39"/>
    <mergeCell ref="A40:B40"/>
    <mergeCell ref="C40:D40"/>
    <mergeCell ref="G40:H40"/>
    <mergeCell ref="A45:B45"/>
    <mergeCell ref="C45:D45"/>
    <mergeCell ref="E45:F45"/>
    <mergeCell ref="G45:H45"/>
    <mergeCell ref="A46:B46"/>
    <mergeCell ref="C46:D46"/>
    <mergeCell ref="E46:F46"/>
    <mergeCell ref="G46:H46"/>
    <mergeCell ref="A43:B43"/>
    <mergeCell ref="C43:D43"/>
    <mergeCell ref="E43:F43"/>
    <mergeCell ref="G43:H43"/>
    <mergeCell ref="A44:B44"/>
    <mergeCell ref="C44:D44"/>
    <mergeCell ref="E44:F44"/>
    <mergeCell ref="G44:H44"/>
    <mergeCell ref="A49:B49"/>
    <mergeCell ref="C49:D49"/>
    <mergeCell ref="E49:F49"/>
    <mergeCell ref="G49:H49"/>
    <mergeCell ref="A50:B50"/>
    <mergeCell ref="C50:D50"/>
    <mergeCell ref="E50:F50"/>
    <mergeCell ref="G50:H50"/>
    <mergeCell ref="A47:B47"/>
    <mergeCell ref="C47:D47"/>
    <mergeCell ref="E47:F47"/>
    <mergeCell ref="G47:H47"/>
    <mergeCell ref="A48:B48"/>
    <mergeCell ref="C48:D48"/>
    <mergeCell ref="E48:F48"/>
    <mergeCell ref="G48:H48"/>
    <mergeCell ref="A53:B53"/>
    <mergeCell ref="C53:D53"/>
    <mergeCell ref="E53:F53"/>
    <mergeCell ref="G53:H53"/>
    <mergeCell ref="A54:B54"/>
    <mergeCell ref="C54:D54"/>
    <mergeCell ref="E54:F54"/>
    <mergeCell ref="G54:H54"/>
    <mergeCell ref="A51:B51"/>
    <mergeCell ref="C51:D51"/>
    <mergeCell ref="E51:F51"/>
    <mergeCell ref="G51:H51"/>
    <mergeCell ref="A52:B52"/>
    <mergeCell ref="C52:D52"/>
    <mergeCell ref="E52:F52"/>
    <mergeCell ref="G52:H52"/>
    <mergeCell ref="A57:B57"/>
    <mergeCell ref="C57:D57"/>
    <mergeCell ref="E57:F57"/>
    <mergeCell ref="G57:H57"/>
    <mergeCell ref="A58:B58"/>
    <mergeCell ref="C58:D58"/>
    <mergeCell ref="E58:F58"/>
    <mergeCell ref="G58:H58"/>
    <mergeCell ref="A55:B55"/>
    <mergeCell ref="C55:D55"/>
    <mergeCell ref="E55:F55"/>
    <mergeCell ref="G55:H55"/>
    <mergeCell ref="A56:B56"/>
    <mergeCell ref="C56:D56"/>
    <mergeCell ref="E56:F56"/>
    <mergeCell ref="G56:H56"/>
    <mergeCell ref="A61:B61"/>
    <mergeCell ref="C61:D61"/>
    <mergeCell ref="E61:F61"/>
    <mergeCell ref="G61:H61"/>
    <mergeCell ref="A62:B62"/>
    <mergeCell ref="C62:D62"/>
    <mergeCell ref="E62:F62"/>
    <mergeCell ref="G62:H62"/>
    <mergeCell ref="A59:B59"/>
    <mergeCell ref="C59:D59"/>
    <mergeCell ref="E59:F59"/>
    <mergeCell ref="G59:H59"/>
    <mergeCell ref="A60:B60"/>
    <mergeCell ref="C60:D60"/>
    <mergeCell ref="E60:F60"/>
    <mergeCell ref="G60:H60"/>
    <mergeCell ref="A65:B65"/>
    <mergeCell ref="C65:D65"/>
    <mergeCell ref="E65:F65"/>
    <mergeCell ref="G65:H65"/>
    <mergeCell ref="A66:B66"/>
    <mergeCell ref="C66:D66"/>
    <mergeCell ref="E66:F66"/>
    <mergeCell ref="G66:H66"/>
    <mergeCell ref="A63:B63"/>
    <mergeCell ref="C63:D63"/>
    <mergeCell ref="E63:F63"/>
    <mergeCell ref="G63:H63"/>
    <mergeCell ref="A64:B64"/>
    <mergeCell ref="C64:D64"/>
    <mergeCell ref="E64:F64"/>
    <mergeCell ref="G64:H64"/>
    <mergeCell ref="A69:B69"/>
    <mergeCell ref="C69:D69"/>
    <mergeCell ref="E69:F69"/>
    <mergeCell ref="G69:H69"/>
    <mergeCell ref="A70:B70"/>
    <mergeCell ref="C70:D70"/>
    <mergeCell ref="E70:F70"/>
    <mergeCell ref="G70:H70"/>
    <mergeCell ref="A67:B67"/>
    <mergeCell ref="C67:D67"/>
    <mergeCell ref="E67:F67"/>
    <mergeCell ref="G67:H67"/>
    <mergeCell ref="A68:B68"/>
    <mergeCell ref="C68:D68"/>
    <mergeCell ref="E68:F68"/>
    <mergeCell ref="G68:H68"/>
    <mergeCell ref="A73:B73"/>
    <mergeCell ref="C73:D73"/>
    <mergeCell ref="E73:F73"/>
    <mergeCell ref="G73:H73"/>
    <mergeCell ref="A74:B74"/>
    <mergeCell ref="C74:D74"/>
    <mergeCell ref="E74:F74"/>
    <mergeCell ref="G74:H74"/>
    <mergeCell ref="A71:B71"/>
    <mergeCell ref="C71:D71"/>
    <mergeCell ref="E71:F71"/>
    <mergeCell ref="G71:H71"/>
    <mergeCell ref="A72:B72"/>
    <mergeCell ref="C72:D72"/>
    <mergeCell ref="E72:F72"/>
    <mergeCell ref="G72:H72"/>
    <mergeCell ref="E78:F78"/>
    <mergeCell ref="G78:H78"/>
    <mergeCell ref="A75:B75"/>
    <mergeCell ref="C75:D75"/>
    <mergeCell ref="E75:F75"/>
    <mergeCell ref="G75:H75"/>
    <mergeCell ref="A76:B76"/>
    <mergeCell ref="C76:D76"/>
    <mergeCell ref="E76:F76"/>
    <mergeCell ref="G76:H76"/>
    <mergeCell ref="A81:B81"/>
    <mergeCell ref="C81:D81"/>
    <mergeCell ref="E81:F81"/>
    <mergeCell ref="G81:H81"/>
    <mergeCell ref="K4:L4"/>
    <mergeCell ref="K5:L5"/>
    <mergeCell ref="K6:L6"/>
    <mergeCell ref="K7:L7"/>
    <mergeCell ref="K8:L8"/>
    <mergeCell ref="K9:L9"/>
    <mergeCell ref="A79:B79"/>
    <mergeCell ref="C79:D79"/>
    <mergeCell ref="E79:F79"/>
    <mergeCell ref="G79:H79"/>
    <mergeCell ref="A80:B80"/>
    <mergeCell ref="C80:D80"/>
    <mergeCell ref="E80:F80"/>
    <mergeCell ref="G80:H80"/>
    <mergeCell ref="A77:B77"/>
    <mergeCell ref="C77:D77"/>
    <mergeCell ref="E77:F77"/>
    <mergeCell ref="G77:H77"/>
    <mergeCell ref="A78:B78"/>
    <mergeCell ref="C78:D78"/>
    <mergeCell ref="I10:J10"/>
    <mergeCell ref="I11:J11"/>
    <mergeCell ref="I12:J12"/>
    <mergeCell ref="I13:J13"/>
    <mergeCell ref="A3:H3"/>
    <mergeCell ref="K10:L10"/>
    <mergeCell ref="K11:L11"/>
    <mergeCell ref="K12:L12"/>
    <mergeCell ref="K13:L13"/>
    <mergeCell ref="I4:J4"/>
    <mergeCell ref="I5:J5"/>
    <mergeCell ref="I6:J6"/>
    <mergeCell ref="I7:J7"/>
    <mergeCell ref="I8:J8"/>
    <mergeCell ref="I9:J9"/>
    <mergeCell ref="A12:B12"/>
    <mergeCell ref="C12:D12"/>
    <mergeCell ref="E12:F12"/>
    <mergeCell ref="G12:H12"/>
    <mergeCell ref="A13:B13"/>
    <mergeCell ref="C13:D13"/>
    <mergeCell ref="E13:F13"/>
    <mergeCell ref="G13:H13"/>
    <mergeCell ref="A10:B10"/>
  </mergeCells>
  <pageMargins left="0.511811024" right="0.511811024" top="0.78740157499999996" bottom="0.78740157499999996" header="0.31496062000000002" footer="0.31496062000000002"/>
  <pageSetup paperSize="9" scale="66" orientation="landscape" horizontalDpi="360" verticalDpi="360" r:id="rId1"/>
  <ignoredErrors>
    <ignoredError sqref="I6:J1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41"/>
  <sheetViews>
    <sheetView tabSelected="1" zoomScaleNormal="100" zoomScaleSheetLayoutView="90" workbookViewId="0">
      <selection activeCell="C26" sqref="C26"/>
    </sheetView>
  </sheetViews>
  <sheetFormatPr defaultRowHeight="12.75"/>
  <cols>
    <col min="1" max="1" width="9.33203125" style="71"/>
    <col min="2" max="2" width="15.5" customWidth="1"/>
    <col min="3" max="3" width="61.6640625" style="7" customWidth="1"/>
    <col min="4" max="4" width="9.33203125" style="59"/>
    <col min="6" max="8" width="9.33203125" style="59"/>
    <col min="9" max="9" width="10.33203125" style="208" bestFit="1" customWidth="1"/>
    <col min="10" max="10" width="17.33203125" style="208" customWidth="1"/>
    <col min="11" max="11" width="14.1640625" bestFit="1" customWidth="1"/>
    <col min="12" max="12" width="17.1640625" bestFit="1" customWidth="1"/>
    <col min="13" max="13" width="15.1640625" customWidth="1"/>
  </cols>
  <sheetData>
    <row r="1" spans="1:12" s="1" customFormat="1" ht="33.75" customHeight="1">
      <c r="A1" s="71"/>
      <c r="C1" s="7"/>
      <c r="D1" s="59"/>
      <c r="F1" s="59"/>
      <c r="G1" s="59"/>
      <c r="H1" s="59"/>
      <c r="I1" s="208"/>
      <c r="J1" s="208"/>
    </row>
    <row r="2" spans="1:12" s="1" customFormat="1" ht="33.75" customHeight="1">
      <c r="A2" s="71"/>
      <c r="C2" s="7"/>
      <c r="D2" s="59"/>
      <c r="F2" s="59"/>
      <c r="G2" s="59"/>
      <c r="H2" s="59"/>
      <c r="I2" s="208"/>
      <c r="J2" s="208"/>
    </row>
    <row r="3" spans="1:12" s="1" customFormat="1" ht="20.25" customHeight="1">
      <c r="A3" s="71"/>
      <c r="C3" s="7"/>
      <c r="D3" s="59"/>
      <c r="F3" s="59"/>
      <c r="G3" s="59"/>
      <c r="H3" s="59"/>
      <c r="I3" s="208"/>
      <c r="J3" s="208"/>
    </row>
    <row r="4" spans="1:12" s="1" customFormat="1">
      <c r="A4" s="71"/>
      <c r="C4" s="7"/>
      <c r="D4" s="59"/>
      <c r="F4" s="59"/>
      <c r="G4" s="59"/>
      <c r="H4" s="59"/>
      <c r="I4" s="208"/>
      <c r="J4" s="208"/>
    </row>
    <row r="5" spans="1:12" ht="15">
      <c r="A5" s="536" t="s">
        <v>226</v>
      </c>
      <c r="B5" s="537"/>
      <c r="C5" s="537"/>
      <c r="D5" s="537"/>
      <c r="E5" s="537"/>
      <c r="F5" s="537"/>
      <c r="G5" s="537"/>
      <c r="H5" s="537"/>
      <c r="I5" s="537"/>
      <c r="J5" s="537"/>
    </row>
    <row r="6" spans="1:12" ht="15" customHeight="1">
      <c r="A6" s="625" t="s">
        <v>202</v>
      </c>
      <c r="B6" s="626"/>
      <c r="C6" s="626"/>
      <c r="D6" s="626"/>
      <c r="E6" s="626"/>
      <c r="F6" s="626"/>
      <c r="G6" s="626"/>
      <c r="H6" s="626"/>
      <c r="I6" s="626"/>
      <c r="J6" s="626"/>
    </row>
    <row r="7" spans="1:12" ht="15">
      <c r="A7" s="627" t="s">
        <v>203</v>
      </c>
      <c r="B7" s="628"/>
      <c r="C7" s="628"/>
      <c r="D7" s="628"/>
      <c r="E7" s="628"/>
      <c r="F7" s="628"/>
      <c r="G7" s="628"/>
      <c r="H7" s="628"/>
      <c r="I7" s="628"/>
      <c r="J7" s="628"/>
    </row>
    <row r="8" spans="1:12" ht="15">
      <c r="A8" s="629" t="s">
        <v>85</v>
      </c>
      <c r="B8" s="628"/>
      <c r="C8" s="628"/>
      <c r="D8" s="628"/>
      <c r="E8" s="628"/>
      <c r="F8" s="628"/>
      <c r="G8" s="628"/>
      <c r="H8" s="628"/>
      <c r="I8" s="628"/>
      <c r="J8" s="628"/>
    </row>
    <row r="9" spans="1:12">
      <c r="B9" s="348" t="s">
        <v>563</v>
      </c>
    </row>
    <row r="10" spans="1:12" ht="12.75" customHeight="1">
      <c r="A10" s="630" t="s">
        <v>1</v>
      </c>
      <c r="B10" s="632" t="s">
        <v>2</v>
      </c>
      <c r="C10" s="630" t="s">
        <v>3</v>
      </c>
      <c r="D10" s="634" t="s">
        <v>4</v>
      </c>
      <c r="E10" s="630" t="s">
        <v>5</v>
      </c>
      <c r="F10" s="636" t="s">
        <v>6</v>
      </c>
      <c r="G10" s="636" t="s">
        <v>188</v>
      </c>
      <c r="H10" s="638" t="s">
        <v>7</v>
      </c>
      <c r="I10" s="639"/>
      <c r="J10" s="640"/>
    </row>
    <row r="11" spans="1:12" ht="18">
      <c r="A11" s="631"/>
      <c r="B11" s="633"/>
      <c r="C11" s="631"/>
      <c r="D11" s="635"/>
      <c r="E11" s="631"/>
      <c r="F11" s="637"/>
      <c r="G11" s="637"/>
      <c r="H11" s="103" t="s">
        <v>564</v>
      </c>
      <c r="I11" s="103" t="s">
        <v>8</v>
      </c>
      <c r="J11" s="103" t="s">
        <v>9</v>
      </c>
    </row>
    <row r="12" spans="1:12">
      <c r="A12" s="72">
        <v>1</v>
      </c>
      <c r="B12" s="9"/>
      <c r="C12" s="10" t="s">
        <v>10</v>
      </c>
      <c r="D12" s="60"/>
      <c r="E12" s="11"/>
      <c r="F12" s="60"/>
      <c r="G12" s="60"/>
      <c r="H12" s="60"/>
      <c r="I12" s="213"/>
      <c r="J12" s="12">
        <f>SUM(J13:J13)</f>
        <v>103680.45</v>
      </c>
      <c r="L12" s="8"/>
    </row>
    <row r="13" spans="1:12">
      <c r="A13" s="70" t="s">
        <v>297</v>
      </c>
      <c r="B13" s="68" t="s">
        <v>396</v>
      </c>
      <c r="C13" s="290" t="s">
        <v>397</v>
      </c>
      <c r="D13" s="61"/>
      <c r="E13" s="3" t="s">
        <v>11</v>
      </c>
      <c r="F13" s="325">
        <f>'MEMORIAL DE CALCULO'!F12</f>
        <v>65231.13</v>
      </c>
      <c r="G13" s="452">
        <f>BDI!$E$23</f>
        <v>0.28179999999999999</v>
      </c>
      <c r="H13" s="325">
        <v>1.24</v>
      </c>
      <c r="I13" s="209">
        <f>H13*(1+G13)</f>
        <v>1.589432</v>
      </c>
      <c r="J13" s="209">
        <f>ROUND(I13*F13,2)</f>
        <v>103680.45</v>
      </c>
      <c r="L13" s="8"/>
    </row>
    <row r="14" spans="1:12">
      <c r="A14" s="73">
        <v>2</v>
      </c>
      <c r="B14" s="104"/>
      <c r="C14" s="13" t="s">
        <v>12</v>
      </c>
      <c r="D14" s="62"/>
      <c r="E14" s="14"/>
      <c r="F14" s="62"/>
      <c r="G14" s="62"/>
      <c r="H14" s="62"/>
      <c r="I14" s="214"/>
      <c r="J14" s="210">
        <f>SUM(J15:J20)</f>
        <v>634110.61</v>
      </c>
      <c r="L14" s="8"/>
    </row>
    <row r="15" spans="1:12">
      <c r="A15" s="70">
        <v>2.1</v>
      </c>
      <c r="B15" s="68">
        <v>44211</v>
      </c>
      <c r="C15" s="2" t="s">
        <v>13</v>
      </c>
      <c r="D15" s="61"/>
      <c r="E15" s="3" t="s">
        <v>11</v>
      </c>
      <c r="F15" s="325">
        <f>F13</f>
        <v>65231.13</v>
      </c>
      <c r="G15" s="452">
        <f>BDI!$E$23</f>
        <v>0.28179999999999999</v>
      </c>
      <c r="H15" s="325">
        <v>2.31</v>
      </c>
      <c r="I15" s="209">
        <f t="shared" ref="I15:I20" si="0">H15*(1+G15)</f>
        <v>2.9609580000000002</v>
      </c>
      <c r="J15" s="209">
        <f>ROUND(I15*F15,2)</f>
        <v>193146.64</v>
      </c>
    </row>
    <row r="16" spans="1:12">
      <c r="A16" s="70">
        <v>2.2000000000000002</v>
      </c>
      <c r="B16" s="68">
        <v>44301</v>
      </c>
      <c r="C16" s="2" t="s">
        <v>14</v>
      </c>
      <c r="D16" s="64">
        <v>5</v>
      </c>
      <c r="E16" s="3" t="s">
        <v>15</v>
      </c>
      <c r="F16" s="325">
        <f>'MEMORIAL DE CALCULO'!J17</f>
        <v>4892.3347499999991</v>
      </c>
      <c r="G16" s="452">
        <f>BDI!$E$23</f>
        <v>0.28179999999999999</v>
      </c>
      <c r="H16" s="325">
        <v>0.97</v>
      </c>
      <c r="I16" s="209">
        <f t="shared" si="0"/>
        <v>1.2433460000000001</v>
      </c>
      <c r="J16" s="209">
        <f>ROUND(I16*F16,2)</f>
        <v>6082.86</v>
      </c>
    </row>
    <row r="17" spans="1:13">
      <c r="A17" s="70">
        <v>2.2999999999999998</v>
      </c>
      <c r="B17" s="68">
        <v>44302</v>
      </c>
      <c r="C17" s="2" t="s">
        <v>16</v>
      </c>
      <c r="D17" s="64">
        <v>67.400000000000006</v>
      </c>
      <c r="E17" s="3" t="s">
        <v>17</v>
      </c>
      <c r="F17" s="325">
        <f>'MEMORIAL DE CALCULO'!J20</f>
        <v>43965.781620000002</v>
      </c>
      <c r="G17" s="452">
        <f>BDI!$E$23</f>
        <v>0.28179999999999999</v>
      </c>
      <c r="H17" s="325">
        <v>1.45</v>
      </c>
      <c r="I17" s="209">
        <f t="shared" si="0"/>
        <v>1.8586100000000001</v>
      </c>
      <c r="J17" s="209">
        <f t="shared" ref="J17:J20" si="1">ROUND(I17*F17,2)</f>
        <v>81715.240000000005</v>
      </c>
    </row>
    <row r="18" spans="1:13" ht="15">
      <c r="A18" s="70">
        <v>2.4</v>
      </c>
      <c r="B18" s="68">
        <v>44303</v>
      </c>
      <c r="C18" s="2" t="s">
        <v>18</v>
      </c>
      <c r="D18" s="64">
        <v>5</v>
      </c>
      <c r="E18" s="3" t="s">
        <v>19</v>
      </c>
      <c r="F18" s="325">
        <f>'MEMORIAL DE CALCULO'!J23</f>
        <v>73.385021249999994</v>
      </c>
      <c r="G18" s="452">
        <f>BDI!$E$23</f>
        <v>0.28179999999999999</v>
      </c>
      <c r="H18" s="325">
        <v>1.08</v>
      </c>
      <c r="I18" s="209">
        <f t="shared" si="0"/>
        <v>1.3843440000000002</v>
      </c>
      <c r="J18" s="209">
        <f t="shared" si="1"/>
        <v>101.59</v>
      </c>
      <c r="M18" s="66"/>
    </row>
    <row r="19" spans="1:13">
      <c r="A19" s="70">
        <v>2.5</v>
      </c>
      <c r="B19" s="68">
        <v>40511</v>
      </c>
      <c r="C19" s="2" t="s">
        <v>398</v>
      </c>
      <c r="D19" s="61"/>
      <c r="E19" s="3" t="s">
        <v>20</v>
      </c>
      <c r="F19" s="325">
        <f>'MEMORIAL DE CALCULO'!J26</f>
        <v>114.1544775</v>
      </c>
      <c r="G19" s="452">
        <v>0.1777</v>
      </c>
      <c r="H19" s="325">
        <f>Plan1!F47</f>
        <v>2533.1084337349398</v>
      </c>
      <c r="I19" s="453">
        <f t="shared" si="0"/>
        <v>2983.2418024096387</v>
      </c>
      <c r="J19" s="209">
        <f t="shared" si="1"/>
        <v>340550.41</v>
      </c>
    </row>
    <row r="20" spans="1:13">
      <c r="A20" s="70">
        <v>2.6</v>
      </c>
      <c r="B20" s="68">
        <v>40530</v>
      </c>
      <c r="C20" s="69" t="s">
        <v>221</v>
      </c>
      <c r="D20" s="64">
        <v>161</v>
      </c>
      <c r="E20" s="65" t="s">
        <v>68</v>
      </c>
      <c r="F20" s="325">
        <f>F19</f>
        <v>114.1544775</v>
      </c>
      <c r="G20" s="452">
        <v>0.1777</v>
      </c>
      <c r="H20" s="325">
        <f>Plan1!B66</f>
        <v>93.081665825593262</v>
      </c>
      <c r="I20" s="209">
        <f t="shared" si="0"/>
        <v>109.62227784280118</v>
      </c>
      <c r="J20" s="209">
        <f t="shared" si="1"/>
        <v>12513.87</v>
      </c>
    </row>
    <row r="21" spans="1:13">
      <c r="A21" s="73">
        <v>3</v>
      </c>
      <c r="B21" s="104"/>
      <c r="C21" s="13" t="s">
        <v>26</v>
      </c>
      <c r="D21" s="62"/>
      <c r="E21" s="14"/>
      <c r="F21" s="62"/>
      <c r="G21" s="62"/>
      <c r="H21" s="62"/>
      <c r="I21" s="214"/>
      <c r="J21" s="210">
        <f>SUM(J22:J28)</f>
        <v>255804.13</v>
      </c>
      <c r="L21" s="8">
        <f>J21/F23</f>
        <v>22.101885628476584</v>
      </c>
    </row>
    <row r="22" spans="1:13">
      <c r="A22" s="70" t="s">
        <v>230</v>
      </c>
      <c r="B22" s="68">
        <v>40614</v>
      </c>
      <c r="C22" s="2" t="s">
        <v>27</v>
      </c>
      <c r="D22" s="61"/>
      <c r="E22" s="3" t="s">
        <v>22</v>
      </c>
      <c r="F22" s="325">
        <f>'QUADRO DE AREAS (2)'!M13</f>
        <v>347.22</v>
      </c>
      <c r="G22" s="452">
        <f>BDI!$E$23</f>
        <v>0.28179999999999999</v>
      </c>
      <c r="H22" s="325">
        <v>117.48</v>
      </c>
      <c r="I22" s="209">
        <f t="shared" ref="I22:I27" si="2">H22*(1+G22)</f>
        <v>150.58586400000002</v>
      </c>
      <c r="J22" s="209">
        <f>ROUND(I22*F22,2)</f>
        <v>52286.42</v>
      </c>
    </row>
    <row r="23" spans="1:13">
      <c r="A23" s="70" t="s">
        <v>231</v>
      </c>
      <c r="B23" s="68">
        <v>44201</v>
      </c>
      <c r="C23" s="2" t="s">
        <v>23</v>
      </c>
      <c r="D23" s="61"/>
      <c r="E23" s="3" t="s">
        <v>11</v>
      </c>
      <c r="F23" s="325">
        <f>'MEMORIAL DE CALCULO'!F32</f>
        <v>11573.86</v>
      </c>
      <c r="G23" s="452">
        <f>BDI!$E$23</f>
        <v>0.28179999999999999</v>
      </c>
      <c r="H23" s="325">
        <v>0.25</v>
      </c>
      <c r="I23" s="209">
        <f t="shared" si="2"/>
        <v>0.32045000000000001</v>
      </c>
      <c r="J23" s="209">
        <f t="shared" ref="J23:J28" si="3">ROUND(I23*F23,2)</f>
        <v>3708.84</v>
      </c>
    </row>
    <row r="24" spans="1:13">
      <c r="A24" s="70" t="s">
        <v>232</v>
      </c>
      <c r="B24" s="68">
        <v>44302</v>
      </c>
      <c r="C24" s="2" t="s">
        <v>16</v>
      </c>
      <c r="D24" s="64">
        <f>D17</f>
        <v>67.400000000000006</v>
      </c>
      <c r="E24" s="3" t="s">
        <v>17</v>
      </c>
      <c r="F24" s="325">
        <f>'MEMORIAL DE CALCULO'!F33</f>
        <v>17938.114362000004</v>
      </c>
      <c r="G24" s="452">
        <f>BDI!$E$23</f>
        <v>0.28179999999999999</v>
      </c>
      <c r="H24" s="325">
        <v>1.45</v>
      </c>
      <c r="I24" s="209">
        <f t="shared" si="2"/>
        <v>1.8586100000000001</v>
      </c>
      <c r="J24" s="209">
        <f t="shared" si="3"/>
        <v>33339.96</v>
      </c>
    </row>
    <row r="25" spans="1:13">
      <c r="A25" s="70" t="s">
        <v>233</v>
      </c>
      <c r="B25" s="68">
        <v>44301</v>
      </c>
      <c r="C25" s="2" t="s">
        <v>14</v>
      </c>
      <c r="D25" s="64">
        <v>5</v>
      </c>
      <c r="E25" s="3" t="s">
        <v>15</v>
      </c>
      <c r="F25" s="325">
        <f>'MEMORIAL DE CALCULO'!F36</f>
        <v>868.03949999999998</v>
      </c>
      <c r="G25" s="452">
        <f>BDI!$E$23</f>
        <v>0.28179999999999999</v>
      </c>
      <c r="H25" s="325">
        <v>0.97</v>
      </c>
      <c r="I25" s="209">
        <f t="shared" si="2"/>
        <v>1.2433460000000001</v>
      </c>
      <c r="J25" s="209">
        <f t="shared" si="3"/>
        <v>1079.27</v>
      </c>
    </row>
    <row r="26" spans="1:13">
      <c r="A26" s="70" t="s">
        <v>234</v>
      </c>
      <c r="B26" s="68">
        <v>40500</v>
      </c>
      <c r="C26" s="2" t="s">
        <v>24</v>
      </c>
      <c r="D26" s="61"/>
      <c r="E26" s="3" t="s">
        <v>21</v>
      </c>
      <c r="F26" s="325">
        <f>'MEMORIAL DE CALCULO'!F39</f>
        <v>69.444000000000003</v>
      </c>
      <c r="G26" s="452">
        <v>0.1777</v>
      </c>
      <c r="H26" s="325">
        <f>Plan1!F46</f>
        <v>1813.1927710843374</v>
      </c>
      <c r="I26" s="209">
        <f t="shared" si="2"/>
        <v>2135.3971265060241</v>
      </c>
      <c r="J26" s="209">
        <f t="shared" si="3"/>
        <v>148290.51999999999</v>
      </c>
    </row>
    <row r="27" spans="1:13">
      <c r="A27" s="70" t="s">
        <v>235</v>
      </c>
      <c r="B27" s="68">
        <v>40510</v>
      </c>
      <c r="C27" s="2" t="s">
        <v>25</v>
      </c>
      <c r="D27" s="61"/>
      <c r="E27" s="3" t="s">
        <v>21</v>
      </c>
      <c r="F27" s="325">
        <f>'MEMORIAL DE CALCULO'!F42</f>
        <v>4.6295440000000001</v>
      </c>
      <c r="G27" s="452">
        <v>0.1777</v>
      </c>
      <c r="H27" s="325">
        <f>Plan1!F49</f>
        <v>1646.8554216867469</v>
      </c>
      <c r="I27" s="209">
        <f t="shared" si="2"/>
        <v>1939.5016301204819</v>
      </c>
      <c r="J27" s="209">
        <f t="shared" si="3"/>
        <v>8979.01</v>
      </c>
    </row>
    <row r="28" spans="1:13">
      <c r="A28" s="70" t="s">
        <v>236</v>
      </c>
      <c r="B28" s="68">
        <f>B20</f>
        <v>40530</v>
      </c>
      <c r="C28" s="69" t="str">
        <f>C20</f>
        <v>TRANSPORTE COMERCIAL DE MATERIAL BETUMINOSO</v>
      </c>
      <c r="D28" s="64">
        <f>D20</f>
        <v>161</v>
      </c>
      <c r="E28" s="65" t="s">
        <v>68</v>
      </c>
      <c r="F28" s="325">
        <f>F27+F26</f>
        <v>74.073543999999998</v>
      </c>
      <c r="G28" s="452">
        <v>0.1777</v>
      </c>
      <c r="H28" s="325">
        <f>H20</f>
        <v>93.081665825593262</v>
      </c>
      <c r="I28" s="209">
        <f>I20</f>
        <v>109.62227784280118</v>
      </c>
      <c r="J28" s="209">
        <f t="shared" si="3"/>
        <v>8120.11</v>
      </c>
    </row>
    <row r="29" spans="1:13" s="1" customFormat="1">
      <c r="A29" s="74">
        <v>5</v>
      </c>
      <c r="B29" s="105"/>
      <c r="C29" s="17" t="s">
        <v>225</v>
      </c>
      <c r="D29" s="62"/>
      <c r="E29" s="15"/>
      <c r="F29" s="326"/>
      <c r="G29" s="451"/>
      <c r="H29" s="451"/>
      <c r="I29" s="215"/>
      <c r="J29" s="16">
        <f>SUM(J30:J32)</f>
        <v>43976.85</v>
      </c>
      <c r="K29" s="106"/>
      <c r="L29" s="8"/>
    </row>
    <row r="30" spans="1:13" s="1" customFormat="1">
      <c r="A30" s="70" t="s">
        <v>222</v>
      </c>
      <c r="B30" s="68" t="s">
        <v>229</v>
      </c>
      <c r="C30" s="18" t="s">
        <v>227</v>
      </c>
      <c r="D30" s="61"/>
      <c r="E30" s="3" t="s">
        <v>204</v>
      </c>
      <c r="F30" s="325">
        <v>1</v>
      </c>
      <c r="G30" s="452">
        <f>BDI!$E$23</f>
        <v>0.28179999999999999</v>
      </c>
      <c r="H30" s="325">
        <f>'Adm Local'!F59</f>
        <v>18657.560000000001</v>
      </c>
      <c r="I30" s="209">
        <f>'Adm Local'!F61</f>
        <v>23915.260408000002</v>
      </c>
      <c r="J30" s="209">
        <f>ROUND(I30*F30,2)</f>
        <v>23915.26</v>
      </c>
      <c r="K30" s="206">
        <f>L30*K39</f>
        <v>30915.440878439997</v>
      </c>
      <c r="L30" s="323">
        <v>0.03</v>
      </c>
    </row>
    <row r="31" spans="1:13" s="1" customFormat="1">
      <c r="A31" s="70" t="s">
        <v>223</v>
      </c>
      <c r="B31" s="68" t="s">
        <v>229</v>
      </c>
      <c r="C31" s="2" t="s">
        <v>301</v>
      </c>
      <c r="D31" s="61"/>
      <c r="E31" s="3" t="s">
        <v>204</v>
      </c>
      <c r="F31" s="325">
        <v>1</v>
      </c>
      <c r="G31" s="452">
        <f>BDI!$E$23</f>
        <v>0.28179999999999999</v>
      </c>
      <c r="H31" s="325">
        <f>Canteiro!F69</f>
        <v>4972.3191000000006</v>
      </c>
      <c r="I31" s="209">
        <f>Canteiro!F71</f>
        <v>6373.518622380001</v>
      </c>
      <c r="J31" s="209">
        <f t="shared" ref="J31:J32" si="4">ROUND(I31*F31,2)</f>
        <v>6373.52</v>
      </c>
      <c r="K31" s="206">
        <f>L31*K39</f>
        <v>10305.14695948</v>
      </c>
      <c r="L31" s="323">
        <v>0.01</v>
      </c>
    </row>
    <row r="32" spans="1:13" s="1" customFormat="1">
      <c r="A32" s="70" t="s">
        <v>224</v>
      </c>
      <c r="B32" s="68" t="s">
        <v>229</v>
      </c>
      <c r="C32" s="2" t="s">
        <v>228</v>
      </c>
      <c r="D32" s="61"/>
      <c r="E32" s="3" t="s">
        <v>204</v>
      </c>
      <c r="F32" s="325">
        <v>1</v>
      </c>
      <c r="G32" s="452">
        <f>BDI!$E$23</f>
        <v>0.28179999999999999</v>
      </c>
      <c r="H32" s="325">
        <f>Mobilização!E68</f>
        <v>10678.787</v>
      </c>
      <c r="I32" s="209">
        <f>Mobilização!E70</f>
        <v>13688.0691766</v>
      </c>
      <c r="J32" s="209">
        <f t="shared" si="4"/>
        <v>13688.07</v>
      </c>
      <c r="K32" s="206">
        <f>L32*K39</f>
        <v>20610.29391896</v>
      </c>
      <c r="L32" s="323">
        <v>0.02</v>
      </c>
    </row>
    <row r="33" spans="1:13" s="1" customFormat="1">
      <c r="A33" s="74" t="s">
        <v>305</v>
      </c>
      <c r="B33" s="217"/>
      <c r="C33" s="13" t="s">
        <v>302</v>
      </c>
      <c r="D33" s="62"/>
      <c r="E33" s="15"/>
      <c r="F33" s="326"/>
      <c r="G33" s="326"/>
      <c r="H33" s="326"/>
      <c r="I33" s="218"/>
      <c r="J33" s="269">
        <f>SUM(J34:J37)</f>
        <v>36919.505947999998</v>
      </c>
    </row>
    <row r="34" spans="1:13" s="1" customFormat="1" ht="18">
      <c r="A34" s="70" t="s">
        <v>306</v>
      </c>
      <c r="B34" s="68">
        <v>40815</v>
      </c>
      <c r="C34" s="2" t="s">
        <v>303</v>
      </c>
      <c r="D34" s="61"/>
      <c r="E34" s="3" t="s">
        <v>220</v>
      </c>
      <c r="F34" s="325">
        <f>'MEMORIA DE CALCULO SINALIZA'!H116</f>
        <v>901.08</v>
      </c>
      <c r="G34" s="452">
        <f>BDI!$E$23</f>
        <v>0.28179999999999999</v>
      </c>
      <c r="H34" s="325">
        <v>14</v>
      </c>
      <c r="I34" s="209">
        <f>H34*(1+G34)</f>
        <v>17.9452</v>
      </c>
      <c r="J34" s="209">
        <f>I34*F34</f>
        <v>16170.060816000001</v>
      </c>
    </row>
    <row r="35" spans="1:13" s="1" customFormat="1" ht="18">
      <c r="A35" s="70" t="s">
        <v>307</v>
      </c>
      <c r="B35" s="68">
        <v>40850</v>
      </c>
      <c r="C35" s="2" t="s">
        <v>304</v>
      </c>
      <c r="D35" s="61"/>
      <c r="E35" s="3" t="str">
        <f>E34</f>
        <v>m2</v>
      </c>
      <c r="F35" s="325">
        <f>'MEMORIA DE CALCULO SINALIZA'!H29</f>
        <v>9.5</v>
      </c>
      <c r="G35" s="452">
        <f>BDI!$E$23</f>
        <v>0.28179999999999999</v>
      </c>
      <c r="H35" s="325">
        <v>178.58</v>
      </c>
      <c r="I35" s="209">
        <f>H35*(1+G35)</f>
        <v>228.90384400000002</v>
      </c>
      <c r="J35" s="209">
        <f>I35*F35</f>
        <v>2174.5865180000001</v>
      </c>
    </row>
    <row r="36" spans="1:13" s="1" customFormat="1" ht="10.5" customHeight="1">
      <c r="A36" s="70" t="s">
        <v>308</v>
      </c>
      <c r="B36" s="68" t="s">
        <v>379</v>
      </c>
      <c r="C36" s="290" t="s">
        <v>319</v>
      </c>
      <c r="D36" s="61"/>
      <c r="E36" s="3" t="s">
        <v>204</v>
      </c>
      <c r="F36" s="325">
        <f>'MEMORIA DE CALCULO SINALIZA'!H50</f>
        <v>39</v>
      </c>
      <c r="G36" s="452">
        <f>BDI!$E$23</f>
        <v>0.28179999999999999</v>
      </c>
      <c r="H36" s="325">
        <v>79.45</v>
      </c>
      <c r="I36" s="209">
        <f>H36*(1+G36)</f>
        <v>101.83901</v>
      </c>
      <c r="J36" s="209">
        <f t="shared" ref="J36:J37" si="5">I36*F36</f>
        <v>3971.7213900000002</v>
      </c>
    </row>
    <row r="37" spans="1:13" s="1" customFormat="1" ht="18">
      <c r="A37" s="70" t="s">
        <v>380</v>
      </c>
      <c r="B37" s="68" t="s">
        <v>566</v>
      </c>
      <c r="C37" s="454" t="s">
        <v>567</v>
      </c>
      <c r="D37" s="61"/>
      <c r="E37" s="3" t="s">
        <v>204</v>
      </c>
      <c r="F37" s="325">
        <f>'MEMORIA DE CALCULO SINALIZA'!H51</f>
        <v>39</v>
      </c>
      <c r="G37" s="452">
        <f>BDI!$E$23</f>
        <v>0.28179999999999999</v>
      </c>
      <c r="H37" s="325">
        <v>292.12</v>
      </c>
      <c r="I37" s="209">
        <f>H37*(1+G37)</f>
        <v>374.43941599999999</v>
      </c>
      <c r="J37" s="209">
        <f t="shared" si="5"/>
        <v>14603.137224</v>
      </c>
    </row>
    <row r="38" spans="1:13" s="1" customFormat="1">
      <c r="A38" s="75"/>
      <c r="B38" s="6"/>
      <c r="C38" s="4"/>
      <c r="D38" s="63"/>
      <c r="E38" s="5"/>
      <c r="F38" s="327"/>
      <c r="G38" s="327"/>
      <c r="H38" s="327"/>
      <c r="I38" s="216"/>
      <c r="J38" s="209"/>
    </row>
    <row r="39" spans="1:13">
      <c r="A39" s="608"/>
      <c r="B39" s="609"/>
      <c r="C39" s="609"/>
      <c r="D39" s="610" t="s">
        <v>28</v>
      </c>
      <c r="E39" s="611"/>
      <c r="F39" s="611"/>
      <c r="G39" s="611"/>
      <c r="H39" s="611"/>
      <c r="I39" s="612"/>
      <c r="J39" s="211">
        <f>J33+J29+J21+J14+J12</f>
        <v>1074491.5459479999</v>
      </c>
      <c r="K39" s="8">
        <f>J33+J21+J14+J12</f>
        <v>1030514.6959479999</v>
      </c>
      <c r="L39" s="206"/>
      <c r="M39" s="207"/>
    </row>
    <row r="40" spans="1:13">
      <c r="A40" s="613" t="s">
        <v>29</v>
      </c>
      <c r="B40" s="614"/>
      <c r="C40" s="617" t="s">
        <v>84</v>
      </c>
      <c r="D40" s="619" t="s">
        <v>30</v>
      </c>
      <c r="E40" s="620"/>
      <c r="F40" s="620"/>
      <c r="G40" s="620"/>
      <c r="H40" s="620"/>
      <c r="I40" s="620"/>
      <c r="J40" s="621"/>
    </row>
    <row r="41" spans="1:13">
      <c r="A41" s="615"/>
      <c r="B41" s="616"/>
      <c r="C41" s="618"/>
      <c r="D41" s="622"/>
      <c r="E41" s="623"/>
      <c r="F41" s="623"/>
      <c r="G41" s="623"/>
      <c r="H41" s="623"/>
      <c r="I41" s="624"/>
      <c r="J41" s="212"/>
    </row>
  </sheetData>
  <mergeCells count="18">
    <mergeCell ref="A5:J5"/>
    <mergeCell ref="A6:J6"/>
    <mergeCell ref="A7:J7"/>
    <mergeCell ref="A8:J8"/>
    <mergeCell ref="A10:A11"/>
    <mergeCell ref="B10:B11"/>
    <mergeCell ref="C10:C11"/>
    <mergeCell ref="D10:D11"/>
    <mergeCell ref="E10:E11"/>
    <mergeCell ref="F10:F11"/>
    <mergeCell ref="H10:J10"/>
    <mergeCell ref="G10:G11"/>
    <mergeCell ref="A39:C39"/>
    <mergeCell ref="D39:I39"/>
    <mergeCell ref="A40:B41"/>
    <mergeCell ref="C40:C41"/>
    <mergeCell ref="D40:J40"/>
    <mergeCell ref="D41:I41"/>
  </mergeCells>
  <pageMargins left="0.511811024" right="0.511811024" top="0.78740157499999996" bottom="0.78740157499999996" header="0.31496062000000002" footer="0.31496062000000002"/>
  <pageSetup paperSize="9" scale="72" fitToHeight="0" orientation="portrait" horizontalDpi="360" verticalDpi="360" r:id="rId1"/>
  <ignoredErrors>
    <ignoredError sqref="I39 D14:F14 D19:E19 D13:E13 D15:E16 E17:E18 D21:F21 D39:F39" numberStoredAsText="1"/>
    <ignoredError sqref="I11:J11 I29 I12" formula="1"/>
    <ignoredError sqref="I21 I14" numberStoredAsText="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B55" workbookViewId="0">
      <selection activeCell="H65" sqref="H65"/>
    </sheetView>
  </sheetViews>
  <sheetFormatPr defaultRowHeight="12.75"/>
  <cols>
    <col min="1" max="1" width="0" hidden="1" customWidth="1"/>
    <col min="2" max="2" width="74.5" customWidth="1"/>
    <col min="3" max="3" width="11.6640625" customWidth="1"/>
    <col min="4" max="4" width="18.33203125" customWidth="1"/>
    <col min="5" max="5" width="14.6640625" customWidth="1"/>
    <col min="6" max="6" width="18.33203125" customWidth="1"/>
  </cols>
  <sheetData>
    <row r="1" spans="1:6" s="1" customFormat="1"/>
    <row r="2" spans="1:6" s="1" customFormat="1"/>
    <row r="3" spans="1:6" s="1" customFormat="1"/>
    <row r="4" spans="1:6" s="1" customFormat="1"/>
    <row r="5" spans="1:6" ht="21">
      <c r="A5" s="641" t="s">
        <v>492</v>
      </c>
      <c r="B5" s="641"/>
      <c r="C5" s="641"/>
      <c r="D5" s="641"/>
      <c r="E5" s="641"/>
      <c r="F5" s="641"/>
    </row>
    <row r="6" spans="1:6" ht="21">
      <c r="A6" s="398"/>
      <c r="B6" s="398"/>
      <c r="C6" s="398"/>
      <c r="D6" s="398"/>
      <c r="E6" s="398"/>
      <c r="F6" s="398"/>
    </row>
    <row r="7" spans="1:6" ht="15" customHeight="1">
      <c r="A7" s="642" t="s">
        <v>432</v>
      </c>
      <c r="B7" s="642" t="s">
        <v>452</v>
      </c>
      <c r="C7" s="642" t="s">
        <v>453</v>
      </c>
      <c r="D7" s="642" t="s">
        <v>434</v>
      </c>
      <c r="E7" s="643" t="s">
        <v>435</v>
      </c>
      <c r="F7" s="644"/>
    </row>
    <row r="8" spans="1:6" ht="15">
      <c r="A8" s="642"/>
      <c r="B8" s="642"/>
      <c r="C8" s="642"/>
      <c r="D8" s="642"/>
      <c r="E8" s="399" t="s">
        <v>278</v>
      </c>
      <c r="F8" s="400" t="s">
        <v>90</v>
      </c>
    </row>
    <row r="9" spans="1:6" ht="15">
      <c r="A9" s="645" t="s">
        <v>493</v>
      </c>
      <c r="B9" s="646"/>
      <c r="C9" s="646"/>
      <c r="D9" s="646"/>
      <c r="E9" s="646"/>
      <c r="F9" s="647"/>
    </row>
    <row r="10" spans="1:6" ht="30">
      <c r="A10" s="438">
        <v>40001</v>
      </c>
      <c r="B10" s="439" t="s">
        <v>494</v>
      </c>
      <c r="C10" s="440" t="s">
        <v>495</v>
      </c>
      <c r="D10" s="404">
        <v>0.21</v>
      </c>
      <c r="E10" s="404">
        <v>100</v>
      </c>
      <c r="F10" s="403">
        <f>D10*E10</f>
        <v>21</v>
      </c>
    </row>
    <row r="11" spans="1:6" ht="30">
      <c r="A11" s="438">
        <v>40046</v>
      </c>
      <c r="B11" s="439" t="s">
        <v>496</v>
      </c>
      <c r="C11" s="440" t="s">
        <v>497</v>
      </c>
      <c r="D11" s="404">
        <v>3.21</v>
      </c>
      <c r="E11" s="404">
        <v>31.2</v>
      </c>
      <c r="F11" s="403">
        <f>D11*E11</f>
        <v>100.152</v>
      </c>
    </row>
    <row r="12" spans="1:6" ht="15">
      <c r="A12" s="438" t="s">
        <v>51</v>
      </c>
      <c r="B12" s="440" t="s">
        <v>498</v>
      </c>
      <c r="C12" s="440" t="s">
        <v>497</v>
      </c>
      <c r="D12" s="404">
        <v>1.18</v>
      </c>
      <c r="E12" s="404">
        <v>24</v>
      </c>
      <c r="F12" s="403">
        <f>D12*E12</f>
        <v>28.32</v>
      </c>
    </row>
    <row r="13" spans="1:6" ht="15">
      <c r="A13" s="645" t="s">
        <v>499</v>
      </c>
      <c r="B13" s="646"/>
      <c r="C13" s="646"/>
      <c r="D13" s="646"/>
      <c r="E13" s="646"/>
      <c r="F13" s="647"/>
    </row>
    <row r="14" spans="1:6" ht="15">
      <c r="A14" s="438">
        <v>20210</v>
      </c>
      <c r="B14" s="440" t="s">
        <v>500</v>
      </c>
      <c r="C14" s="440" t="s">
        <v>495</v>
      </c>
      <c r="D14" s="404">
        <v>157.08000000000001</v>
      </c>
      <c r="E14" s="404">
        <v>0</v>
      </c>
      <c r="F14" s="403">
        <f t="shared" ref="F14:F67" si="0">D14*E14</f>
        <v>0</v>
      </c>
    </row>
    <row r="15" spans="1:6" ht="15">
      <c r="A15" s="438">
        <v>10231</v>
      </c>
      <c r="B15" s="440" t="s">
        <v>501</v>
      </c>
      <c r="C15" s="440" t="s">
        <v>133</v>
      </c>
      <c r="D15" s="404">
        <v>1650.16</v>
      </c>
      <c r="E15" s="404">
        <v>0.11</v>
      </c>
      <c r="F15" s="403">
        <f t="shared" si="0"/>
        <v>181.51760000000002</v>
      </c>
    </row>
    <row r="16" spans="1:6" ht="15">
      <c r="A16" s="438">
        <v>20210</v>
      </c>
      <c r="B16" s="440" t="s">
        <v>502</v>
      </c>
      <c r="C16" s="440" t="s">
        <v>495</v>
      </c>
      <c r="D16" s="404">
        <v>112.25</v>
      </c>
      <c r="E16" s="404">
        <v>3</v>
      </c>
      <c r="F16" s="403">
        <f t="shared" si="0"/>
        <v>336.75</v>
      </c>
    </row>
    <row r="17" spans="1:6" ht="15">
      <c r="A17" s="438">
        <v>20210</v>
      </c>
      <c r="B17" s="440" t="s">
        <v>503</v>
      </c>
      <c r="C17" s="440" t="s">
        <v>495</v>
      </c>
      <c r="D17" s="404">
        <v>112.25</v>
      </c>
      <c r="E17" s="441">
        <v>3</v>
      </c>
      <c r="F17" s="403">
        <f t="shared" si="0"/>
        <v>336.75</v>
      </c>
    </row>
    <row r="18" spans="1:6" ht="15">
      <c r="A18" s="438">
        <v>10232</v>
      </c>
      <c r="B18" s="440" t="s">
        <v>504</v>
      </c>
      <c r="C18" s="440" t="s">
        <v>133</v>
      </c>
      <c r="D18" s="404">
        <v>1892.62</v>
      </c>
      <c r="E18" s="441">
        <v>0.11</v>
      </c>
      <c r="F18" s="403">
        <f t="shared" si="0"/>
        <v>208.18819999999999</v>
      </c>
    </row>
    <row r="19" spans="1:6" ht="15">
      <c r="A19" s="438">
        <v>10241</v>
      </c>
      <c r="B19" s="440" t="s">
        <v>505</v>
      </c>
      <c r="C19" s="440" t="s">
        <v>133</v>
      </c>
      <c r="D19" s="404">
        <v>709.7</v>
      </c>
      <c r="E19" s="441">
        <v>0.11</v>
      </c>
      <c r="F19" s="403">
        <f t="shared" si="0"/>
        <v>78.067000000000007</v>
      </c>
    </row>
    <row r="20" spans="1:6" ht="15">
      <c r="A20" s="438">
        <v>10242</v>
      </c>
      <c r="B20" s="440" t="s">
        <v>506</v>
      </c>
      <c r="C20" s="440" t="s">
        <v>133</v>
      </c>
      <c r="D20" s="404">
        <v>591.42999999999995</v>
      </c>
      <c r="E20" s="441">
        <v>0.11</v>
      </c>
      <c r="F20" s="403">
        <f t="shared" si="0"/>
        <v>65.057299999999998</v>
      </c>
    </row>
    <row r="21" spans="1:6" ht="15">
      <c r="A21" s="438">
        <v>20210</v>
      </c>
      <c r="B21" s="440" t="s">
        <v>507</v>
      </c>
      <c r="C21" s="440" t="s">
        <v>495</v>
      </c>
      <c r="D21" s="404">
        <v>76.05</v>
      </c>
      <c r="E21" s="441">
        <v>3</v>
      </c>
      <c r="F21" s="403">
        <f t="shared" si="0"/>
        <v>228.14999999999998</v>
      </c>
    </row>
    <row r="22" spans="1:6" ht="15">
      <c r="A22" s="438">
        <v>20210</v>
      </c>
      <c r="B22" s="440" t="s">
        <v>508</v>
      </c>
      <c r="C22" s="440" t="s">
        <v>495</v>
      </c>
      <c r="D22" s="404">
        <v>78.540000000000006</v>
      </c>
      <c r="E22" s="441">
        <v>0</v>
      </c>
      <c r="F22" s="403">
        <f t="shared" si="0"/>
        <v>0</v>
      </c>
    </row>
    <row r="23" spans="1:6" ht="15">
      <c r="A23" s="438">
        <v>20210</v>
      </c>
      <c r="B23" s="440" t="s">
        <v>509</v>
      </c>
      <c r="C23" s="440" t="s">
        <v>495</v>
      </c>
      <c r="D23" s="404">
        <v>109.96</v>
      </c>
      <c r="E23" s="441">
        <v>0</v>
      </c>
      <c r="F23" s="403">
        <f t="shared" si="0"/>
        <v>0</v>
      </c>
    </row>
    <row r="24" spans="1:6" ht="15">
      <c r="A24" s="438">
        <v>20210</v>
      </c>
      <c r="B24" s="440" t="s">
        <v>510</v>
      </c>
      <c r="C24" s="440" t="s">
        <v>495</v>
      </c>
      <c r="D24" s="404">
        <v>157.08000000000001</v>
      </c>
      <c r="E24" s="441">
        <v>1</v>
      </c>
      <c r="F24" s="403">
        <f t="shared" si="0"/>
        <v>157.08000000000001</v>
      </c>
    </row>
    <row r="25" spans="1:6" ht="15">
      <c r="A25" s="438">
        <v>20210</v>
      </c>
      <c r="B25" s="440" t="s">
        <v>511</v>
      </c>
      <c r="C25" s="440" t="s">
        <v>495</v>
      </c>
      <c r="D25" s="404">
        <v>78.540000000000006</v>
      </c>
      <c r="E25" s="441">
        <v>0</v>
      </c>
      <c r="F25" s="403">
        <f t="shared" si="0"/>
        <v>0</v>
      </c>
    </row>
    <row r="26" spans="1:6" ht="15">
      <c r="A26" s="438">
        <v>20210</v>
      </c>
      <c r="B26" s="440" t="s">
        <v>512</v>
      </c>
      <c r="C26" s="440" t="s">
        <v>495</v>
      </c>
      <c r="D26" s="404">
        <v>75.05</v>
      </c>
      <c r="E26" s="441">
        <v>3</v>
      </c>
      <c r="F26" s="403">
        <f t="shared" si="0"/>
        <v>225.14999999999998</v>
      </c>
    </row>
    <row r="27" spans="1:6" ht="15">
      <c r="A27" s="438">
        <v>20210</v>
      </c>
      <c r="B27" s="440" t="s">
        <v>513</v>
      </c>
      <c r="C27" s="440" t="s">
        <v>495</v>
      </c>
      <c r="D27" s="404">
        <v>62.05</v>
      </c>
      <c r="E27" s="441">
        <v>3</v>
      </c>
      <c r="F27" s="403">
        <f t="shared" si="0"/>
        <v>186.14999999999998</v>
      </c>
    </row>
    <row r="28" spans="1:6" ht="15">
      <c r="A28" s="438" t="s">
        <v>514</v>
      </c>
      <c r="B28" s="440" t="s">
        <v>515</v>
      </c>
      <c r="C28" s="440" t="s">
        <v>133</v>
      </c>
      <c r="D28" s="404">
        <v>305.05</v>
      </c>
      <c r="E28" s="441">
        <v>0.5</v>
      </c>
      <c r="F28" s="403">
        <f t="shared" si="0"/>
        <v>152.52500000000001</v>
      </c>
    </row>
    <row r="29" spans="1:6" ht="15">
      <c r="A29" s="438">
        <v>20210</v>
      </c>
      <c r="B29" s="440" t="s">
        <v>516</v>
      </c>
      <c r="C29" s="440" t="s">
        <v>495</v>
      </c>
      <c r="D29" s="404">
        <v>74.040000000000006</v>
      </c>
      <c r="E29" s="441">
        <v>3</v>
      </c>
      <c r="F29" s="403">
        <f t="shared" si="0"/>
        <v>222.12</v>
      </c>
    </row>
    <row r="30" spans="1:6" ht="15">
      <c r="A30" s="438" t="s">
        <v>514</v>
      </c>
      <c r="B30" s="440" t="s">
        <v>517</v>
      </c>
      <c r="C30" s="440" t="s">
        <v>133</v>
      </c>
      <c r="D30" s="404">
        <v>205.89</v>
      </c>
      <c r="E30" s="441">
        <v>0.5</v>
      </c>
      <c r="F30" s="403">
        <f t="shared" si="0"/>
        <v>102.94499999999999</v>
      </c>
    </row>
    <row r="31" spans="1:6" ht="15">
      <c r="A31" s="438" t="s">
        <v>514</v>
      </c>
      <c r="B31" s="440" t="s">
        <v>518</v>
      </c>
      <c r="C31" s="440" t="s">
        <v>133</v>
      </c>
      <c r="D31" s="404">
        <v>155.44999999999999</v>
      </c>
      <c r="E31" s="441">
        <v>1</v>
      </c>
      <c r="F31" s="403">
        <f t="shared" si="0"/>
        <v>155.44999999999999</v>
      </c>
    </row>
    <row r="32" spans="1:6" ht="15">
      <c r="A32" s="438">
        <v>20210</v>
      </c>
      <c r="B32" s="440" t="s">
        <v>519</v>
      </c>
      <c r="C32" s="440" t="s">
        <v>495</v>
      </c>
      <c r="D32" s="404">
        <v>157.08000000000001</v>
      </c>
      <c r="E32" s="441">
        <v>0</v>
      </c>
      <c r="F32" s="403">
        <f t="shared" si="0"/>
        <v>0</v>
      </c>
    </row>
    <row r="33" spans="1:6" ht="15">
      <c r="A33" s="438">
        <v>20210</v>
      </c>
      <c r="B33" s="440" t="s">
        <v>520</v>
      </c>
      <c r="C33" s="440" t="s">
        <v>495</v>
      </c>
      <c r="D33" s="404">
        <v>157.08000000000001</v>
      </c>
      <c r="E33" s="441">
        <v>0</v>
      </c>
      <c r="F33" s="403">
        <f t="shared" si="0"/>
        <v>0</v>
      </c>
    </row>
    <row r="34" spans="1:6" ht="15">
      <c r="A34" s="438">
        <v>40800</v>
      </c>
      <c r="B34" s="440" t="s">
        <v>521</v>
      </c>
      <c r="C34" s="440" t="s">
        <v>522</v>
      </c>
      <c r="D34" s="404">
        <v>6.05</v>
      </c>
      <c r="E34" s="441">
        <v>20</v>
      </c>
      <c r="F34" s="403">
        <f t="shared" si="0"/>
        <v>121</v>
      </c>
    </row>
    <row r="35" spans="1:6" ht="15">
      <c r="A35" s="438">
        <v>20210</v>
      </c>
      <c r="B35" s="440" t="s">
        <v>523</v>
      </c>
      <c r="C35" s="440" t="s">
        <v>495</v>
      </c>
      <c r="D35" s="404">
        <v>85.05</v>
      </c>
      <c r="E35" s="441">
        <v>1</v>
      </c>
      <c r="F35" s="403">
        <f t="shared" si="0"/>
        <v>85.05</v>
      </c>
    </row>
    <row r="36" spans="1:6" ht="15">
      <c r="A36" s="438">
        <v>81867</v>
      </c>
      <c r="B36" s="440" t="s">
        <v>524</v>
      </c>
      <c r="C36" s="440" t="s">
        <v>525</v>
      </c>
      <c r="D36" s="404">
        <v>3495.82</v>
      </c>
      <c r="E36" s="441">
        <v>0</v>
      </c>
      <c r="F36" s="403">
        <f t="shared" si="0"/>
        <v>0</v>
      </c>
    </row>
    <row r="37" spans="1:6" ht="15">
      <c r="A37" s="438">
        <v>81874</v>
      </c>
      <c r="B37" s="440" t="s">
        <v>526</v>
      </c>
      <c r="C37" s="440" t="s">
        <v>525</v>
      </c>
      <c r="D37" s="404">
        <v>2038.05</v>
      </c>
      <c r="E37" s="441">
        <v>0</v>
      </c>
      <c r="F37" s="403">
        <f t="shared" si="0"/>
        <v>0</v>
      </c>
    </row>
    <row r="38" spans="1:6" ht="15">
      <c r="A38" s="438" t="s">
        <v>514</v>
      </c>
      <c r="B38" s="440" t="s">
        <v>527</v>
      </c>
      <c r="C38" s="440" t="s">
        <v>525</v>
      </c>
      <c r="D38" s="404">
        <v>11200</v>
      </c>
      <c r="E38" s="404">
        <v>0</v>
      </c>
      <c r="F38" s="403">
        <f t="shared" si="0"/>
        <v>0</v>
      </c>
    </row>
    <row r="39" spans="1:6" ht="15">
      <c r="A39" s="438">
        <v>45611</v>
      </c>
      <c r="B39" s="440" t="s">
        <v>528</v>
      </c>
      <c r="C39" s="440" t="s">
        <v>495</v>
      </c>
      <c r="D39" s="404">
        <v>102.45</v>
      </c>
      <c r="E39" s="404">
        <v>2</v>
      </c>
      <c r="F39" s="403">
        <f t="shared" si="0"/>
        <v>204.9</v>
      </c>
    </row>
    <row r="40" spans="1:6" ht="15">
      <c r="A40" s="438" t="s">
        <v>529</v>
      </c>
      <c r="B40" s="440" t="s">
        <v>530</v>
      </c>
      <c r="C40" s="440" t="s">
        <v>525</v>
      </c>
      <c r="D40" s="404">
        <v>15116.05</v>
      </c>
      <c r="E40" s="404">
        <v>0</v>
      </c>
      <c r="F40" s="403">
        <f t="shared" si="0"/>
        <v>0</v>
      </c>
    </row>
    <row r="41" spans="1:6" ht="15">
      <c r="A41" s="438">
        <v>20400</v>
      </c>
      <c r="B41" s="440" t="s">
        <v>531</v>
      </c>
      <c r="C41" s="440" t="s">
        <v>525</v>
      </c>
      <c r="D41" s="404">
        <v>1215.02</v>
      </c>
      <c r="E41" s="404">
        <v>0.1</v>
      </c>
      <c r="F41" s="403">
        <f t="shared" si="0"/>
        <v>121.50200000000001</v>
      </c>
    </row>
    <row r="42" spans="1:6" ht="15">
      <c r="A42" s="438" t="s">
        <v>532</v>
      </c>
      <c r="B42" s="440" t="s">
        <v>533</v>
      </c>
      <c r="C42" s="440" t="s">
        <v>525</v>
      </c>
      <c r="D42" s="404">
        <v>500</v>
      </c>
      <c r="E42" s="404">
        <v>0</v>
      </c>
      <c r="F42" s="403">
        <f t="shared" si="0"/>
        <v>0</v>
      </c>
    </row>
    <row r="43" spans="1:6" ht="15">
      <c r="A43" s="438">
        <v>20501</v>
      </c>
      <c r="B43" s="440" t="s">
        <v>534</v>
      </c>
      <c r="C43" s="440" t="s">
        <v>525</v>
      </c>
      <c r="D43" s="404">
        <v>1954.55</v>
      </c>
      <c r="E43" s="404">
        <v>0.1</v>
      </c>
      <c r="F43" s="403">
        <f t="shared" si="0"/>
        <v>195.45500000000001</v>
      </c>
    </row>
    <row r="44" spans="1:6" ht="15">
      <c r="A44" s="438">
        <v>21401</v>
      </c>
      <c r="B44" s="440" t="s">
        <v>535</v>
      </c>
      <c r="C44" s="440" t="s">
        <v>536</v>
      </c>
      <c r="D44" s="404">
        <v>0.74</v>
      </c>
      <c r="E44" s="404">
        <v>200</v>
      </c>
      <c r="F44" s="403">
        <f t="shared" si="0"/>
        <v>148</v>
      </c>
    </row>
    <row r="45" spans="1:6" ht="15">
      <c r="A45" s="438" t="s">
        <v>532</v>
      </c>
      <c r="B45" s="440" t="s">
        <v>537</v>
      </c>
      <c r="C45" s="440" t="s">
        <v>133</v>
      </c>
      <c r="D45" s="404">
        <v>250</v>
      </c>
      <c r="E45" s="404">
        <v>0.5</v>
      </c>
      <c r="F45" s="403">
        <f t="shared" si="0"/>
        <v>125</v>
      </c>
    </row>
    <row r="46" spans="1:6" ht="15">
      <c r="A46" s="438" t="s">
        <v>532</v>
      </c>
      <c r="B46" s="440" t="s">
        <v>538</v>
      </c>
      <c r="C46" s="440" t="s">
        <v>133</v>
      </c>
      <c r="D46" s="404">
        <v>50</v>
      </c>
      <c r="E46" s="404">
        <v>2</v>
      </c>
      <c r="F46" s="403">
        <f t="shared" si="0"/>
        <v>100</v>
      </c>
    </row>
    <row r="47" spans="1:6" ht="15">
      <c r="A47" s="438">
        <v>20031</v>
      </c>
      <c r="B47" s="440" t="s">
        <v>539</v>
      </c>
      <c r="C47" s="440" t="s">
        <v>133</v>
      </c>
      <c r="D47" s="404">
        <v>985.05</v>
      </c>
      <c r="E47" s="404">
        <v>0.1</v>
      </c>
      <c r="F47" s="403">
        <f t="shared" si="0"/>
        <v>98.504999999999995</v>
      </c>
    </row>
    <row r="48" spans="1:6" ht="15">
      <c r="A48" s="438" t="s">
        <v>532</v>
      </c>
      <c r="B48" s="440" t="s">
        <v>540</v>
      </c>
      <c r="C48" s="440" t="s">
        <v>541</v>
      </c>
      <c r="D48" s="404">
        <v>0</v>
      </c>
      <c r="E48" s="404">
        <v>1800</v>
      </c>
      <c r="F48" s="403">
        <f t="shared" si="0"/>
        <v>0</v>
      </c>
    </row>
    <row r="49" spans="1:6" ht="15">
      <c r="A49" s="645" t="s">
        <v>542</v>
      </c>
      <c r="B49" s="646"/>
      <c r="C49" s="646"/>
      <c r="D49" s="646"/>
      <c r="E49" s="646"/>
      <c r="F49" s="647"/>
    </row>
    <row r="50" spans="1:6" ht="15">
      <c r="A50" s="438" t="s">
        <v>532</v>
      </c>
      <c r="B50" s="440" t="s">
        <v>543</v>
      </c>
      <c r="C50" s="440" t="s">
        <v>525</v>
      </c>
      <c r="D50" s="404">
        <v>80000</v>
      </c>
      <c r="E50" s="442">
        <v>0</v>
      </c>
      <c r="F50" s="403">
        <f t="shared" si="0"/>
        <v>0</v>
      </c>
    </row>
    <row r="51" spans="1:6" ht="15">
      <c r="A51" s="438" t="s">
        <v>532</v>
      </c>
      <c r="B51" s="440" t="s">
        <v>544</v>
      </c>
      <c r="C51" s="440" t="s">
        <v>525</v>
      </c>
      <c r="D51" s="404">
        <v>40000</v>
      </c>
      <c r="E51" s="442">
        <v>0</v>
      </c>
      <c r="F51" s="403">
        <f t="shared" si="0"/>
        <v>0</v>
      </c>
    </row>
    <row r="52" spans="1:6" ht="15">
      <c r="A52" s="438">
        <v>20210</v>
      </c>
      <c r="B52" s="440" t="s">
        <v>545</v>
      </c>
      <c r="C52" s="440" t="s">
        <v>495</v>
      </c>
      <c r="D52" s="404">
        <v>109.96</v>
      </c>
      <c r="E52" s="442">
        <v>0</v>
      </c>
      <c r="F52" s="403">
        <f t="shared" si="0"/>
        <v>0</v>
      </c>
    </row>
    <row r="53" spans="1:6" ht="15">
      <c r="A53" s="645" t="s">
        <v>546</v>
      </c>
      <c r="B53" s="646"/>
      <c r="C53" s="646"/>
      <c r="D53" s="646"/>
      <c r="E53" s="646"/>
      <c r="F53" s="647"/>
    </row>
    <row r="54" spans="1:6" ht="15">
      <c r="A54" s="438">
        <v>40100</v>
      </c>
      <c r="B54" s="440" t="s">
        <v>547</v>
      </c>
      <c r="C54" s="440" t="s">
        <v>497</v>
      </c>
      <c r="D54" s="404">
        <v>1.49</v>
      </c>
      <c r="E54" s="442">
        <v>0</v>
      </c>
      <c r="F54" s="403">
        <f t="shared" si="0"/>
        <v>0</v>
      </c>
    </row>
    <row r="55" spans="1:6" ht="15">
      <c r="A55" s="438">
        <v>40100</v>
      </c>
      <c r="B55" s="440" t="s">
        <v>548</v>
      </c>
      <c r="C55" s="440" t="s">
        <v>497</v>
      </c>
      <c r="D55" s="404">
        <v>2.41</v>
      </c>
      <c r="E55" s="442">
        <v>0</v>
      </c>
      <c r="F55" s="403">
        <f t="shared" si="0"/>
        <v>0</v>
      </c>
    </row>
    <row r="56" spans="1:6" ht="15">
      <c r="A56" s="438">
        <v>40850</v>
      </c>
      <c r="B56" s="440" t="s">
        <v>549</v>
      </c>
      <c r="C56" s="440" t="s">
        <v>495</v>
      </c>
      <c r="D56" s="404">
        <v>112.09</v>
      </c>
      <c r="E56" s="442">
        <v>1</v>
      </c>
      <c r="F56" s="403">
        <f t="shared" si="0"/>
        <v>112.09</v>
      </c>
    </row>
    <row r="57" spans="1:6" ht="15">
      <c r="A57" s="438">
        <v>40850</v>
      </c>
      <c r="B57" s="440" t="s">
        <v>550</v>
      </c>
      <c r="C57" s="440" t="s">
        <v>495</v>
      </c>
      <c r="D57" s="404">
        <v>112.05</v>
      </c>
      <c r="E57" s="442">
        <v>1</v>
      </c>
      <c r="F57" s="403">
        <f t="shared" si="0"/>
        <v>112.05</v>
      </c>
    </row>
    <row r="58" spans="1:6" ht="15">
      <c r="A58" s="438">
        <v>13244</v>
      </c>
      <c r="B58" s="440" t="s">
        <v>551</v>
      </c>
      <c r="C58" s="440" t="s">
        <v>525</v>
      </c>
      <c r="D58" s="404">
        <v>23.25</v>
      </c>
      <c r="E58" s="442">
        <v>2</v>
      </c>
      <c r="F58" s="403">
        <f t="shared" si="0"/>
        <v>46.5</v>
      </c>
    </row>
    <row r="59" spans="1:6" ht="15">
      <c r="A59" s="438" t="s">
        <v>514</v>
      </c>
      <c r="B59" s="440" t="s">
        <v>552</v>
      </c>
      <c r="C59" s="440" t="s">
        <v>525</v>
      </c>
      <c r="D59" s="404">
        <v>37.5</v>
      </c>
      <c r="E59" s="442">
        <v>2</v>
      </c>
      <c r="F59" s="403">
        <f t="shared" si="0"/>
        <v>75</v>
      </c>
    </row>
    <row r="60" spans="1:6" ht="15">
      <c r="A60" s="438">
        <v>30040</v>
      </c>
      <c r="B60" s="440" t="s">
        <v>553</v>
      </c>
      <c r="C60" s="440" t="s">
        <v>554</v>
      </c>
      <c r="D60" s="404">
        <v>87.41</v>
      </c>
      <c r="E60" s="442">
        <v>2</v>
      </c>
      <c r="F60" s="403">
        <f t="shared" si="0"/>
        <v>174.82</v>
      </c>
    </row>
    <row r="61" spans="1:6" ht="15">
      <c r="A61" s="438">
        <v>20031</v>
      </c>
      <c r="B61" s="440" t="s">
        <v>555</v>
      </c>
      <c r="C61" s="440" t="s">
        <v>133</v>
      </c>
      <c r="D61" s="404">
        <v>1105.23</v>
      </c>
      <c r="E61" s="442">
        <v>0.1</v>
      </c>
      <c r="F61" s="403">
        <f t="shared" si="0"/>
        <v>110.52300000000001</v>
      </c>
    </row>
    <row r="62" spans="1:6" ht="15">
      <c r="A62" s="645" t="s">
        <v>556</v>
      </c>
      <c r="B62" s="646"/>
      <c r="C62" s="646"/>
      <c r="D62" s="646"/>
      <c r="E62" s="646"/>
      <c r="F62" s="647"/>
    </row>
    <row r="63" spans="1:6" ht="15">
      <c r="A63" s="438">
        <v>40100</v>
      </c>
      <c r="B63" s="440" t="s">
        <v>557</v>
      </c>
      <c r="C63" s="440" t="s">
        <v>525</v>
      </c>
      <c r="D63" s="404">
        <v>5403.04</v>
      </c>
      <c r="E63" s="442">
        <v>0.05</v>
      </c>
      <c r="F63" s="403">
        <f t="shared" si="0"/>
        <v>270.15199999999999</v>
      </c>
    </row>
    <row r="64" spans="1:6" ht="15">
      <c r="A64" s="438">
        <v>40100</v>
      </c>
      <c r="B64" s="440" t="s">
        <v>558</v>
      </c>
      <c r="C64" s="440" t="s">
        <v>495</v>
      </c>
      <c r="D64" s="404">
        <v>0.4</v>
      </c>
      <c r="E64" s="442">
        <v>216</v>
      </c>
      <c r="F64" s="403">
        <f t="shared" si="0"/>
        <v>86.4</v>
      </c>
    </row>
    <row r="65" spans="1:8" ht="15">
      <c r="A65" s="438">
        <v>40850</v>
      </c>
      <c r="B65" s="440" t="s">
        <v>559</v>
      </c>
      <c r="C65" s="440" t="s">
        <v>525</v>
      </c>
      <c r="D65" s="404">
        <v>6911.2</v>
      </c>
      <c r="E65" s="442">
        <v>0</v>
      </c>
      <c r="F65" s="403">
        <f t="shared" si="0"/>
        <v>0</v>
      </c>
    </row>
    <row r="66" spans="1:8" ht="15">
      <c r="A66" s="438">
        <v>40850</v>
      </c>
      <c r="B66" s="440" t="s">
        <v>560</v>
      </c>
      <c r="C66" s="440" t="s">
        <v>525</v>
      </c>
      <c r="D66" s="404">
        <v>16461.310000000001</v>
      </c>
      <c r="E66" s="442">
        <v>0</v>
      </c>
      <c r="F66" s="403">
        <f t="shared" si="0"/>
        <v>0</v>
      </c>
    </row>
    <row r="67" spans="1:8" ht="15">
      <c r="A67" s="438">
        <v>13244</v>
      </c>
      <c r="B67" s="440" t="s">
        <v>561</v>
      </c>
      <c r="C67" s="440" t="s">
        <v>525</v>
      </c>
      <c r="D67" s="404">
        <v>4807.28</v>
      </c>
      <c r="E67" s="442">
        <v>0</v>
      </c>
      <c r="F67" s="403">
        <f t="shared" si="0"/>
        <v>0</v>
      </c>
    </row>
    <row r="68" spans="1:8" ht="13.5" thickBot="1">
      <c r="A68" s="411"/>
      <c r="B68" s="411"/>
      <c r="C68" s="411"/>
      <c r="D68" s="411"/>
      <c r="E68" s="411"/>
      <c r="F68" s="443"/>
    </row>
    <row r="69" spans="1:8" ht="15">
      <c r="A69" s="411"/>
      <c r="B69" s="411"/>
      <c r="C69" s="444"/>
      <c r="D69" s="445"/>
      <c r="E69" s="446" t="s">
        <v>562</v>
      </c>
      <c r="F69" s="447">
        <f>SUM(F63:F67,F54:F61,F50:F52,F14:F48,F10:F12)</f>
        <v>4972.3191000000006</v>
      </c>
    </row>
    <row r="70" spans="1:8" ht="15">
      <c r="A70" s="411"/>
      <c r="B70" s="411"/>
      <c r="C70" s="444"/>
      <c r="D70" s="417" t="s">
        <v>449</v>
      </c>
      <c r="E70" s="418">
        <v>0.28179999999999999</v>
      </c>
      <c r="F70" s="419">
        <f>+F69*E70</f>
        <v>1401.1995223800002</v>
      </c>
    </row>
    <row r="71" spans="1:8" ht="15.75" thickBot="1">
      <c r="A71" s="411"/>
      <c r="B71" s="411"/>
      <c r="C71" s="444"/>
      <c r="D71" s="448"/>
      <c r="E71" s="449" t="s">
        <v>491</v>
      </c>
      <c r="F71" s="450">
        <f>SUM(F69:F70)</f>
        <v>6373.518622380001</v>
      </c>
      <c r="G71">
        <f>Orçamento!I31</f>
        <v>6373.518622380001</v>
      </c>
      <c r="H71">
        <v>6500</v>
      </c>
    </row>
  </sheetData>
  <mergeCells count="11">
    <mergeCell ref="A9:F9"/>
    <mergeCell ref="A13:F13"/>
    <mergeCell ref="A49:F49"/>
    <mergeCell ref="A53:F53"/>
    <mergeCell ref="A62:F62"/>
    <mergeCell ref="A5:F5"/>
    <mergeCell ref="A7:A8"/>
    <mergeCell ref="B7:B8"/>
    <mergeCell ref="C7:C8"/>
    <mergeCell ref="D7:D8"/>
    <mergeCell ref="E7:F7"/>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B47" workbookViewId="0">
      <selection activeCell="D49" sqref="D49"/>
    </sheetView>
  </sheetViews>
  <sheetFormatPr defaultRowHeight="12.75"/>
  <cols>
    <col min="1" max="1" width="0" hidden="1" customWidth="1"/>
    <col min="2" max="2" width="44.1640625" customWidth="1"/>
    <col min="3" max="3" width="6.33203125" customWidth="1"/>
    <col min="4" max="4" width="10.6640625" customWidth="1"/>
    <col min="5" max="5" width="9" customWidth="1"/>
    <col min="6" max="6" width="13.33203125" customWidth="1"/>
  </cols>
  <sheetData>
    <row r="1" spans="1:6" ht="15">
      <c r="A1" s="423"/>
      <c r="B1" s="423"/>
      <c r="C1" s="423"/>
      <c r="D1" s="423"/>
      <c r="E1" s="423"/>
      <c r="F1" s="423"/>
    </row>
    <row r="2" spans="1:6" s="1" customFormat="1" ht="15">
      <c r="A2" s="423"/>
      <c r="B2" s="423"/>
      <c r="C2" s="423"/>
      <c r="D2" s="423"/>
      <c r="E2" s="423"/>
      <c r="F2" s="423"/>
    </row>
    <row r="3" spans="1:6" s="1" customFormat="1" ht="15">
      <c r="A3" s="423"/>
      <c r="B3" s="423"/>
      <c r="C3" s="423"/>
      <c r="D3" s="423"/>
      <c r="E3" s="423"/>
      <c r="F3" s="423"/>
    </row>
    <row r="4" spans="1:6" s="1" customFormat="1" ht="15">
      <c r="A4" s="423"/>
      <c r="B4" s="423"/>
      <c r="C4" s="423"/>
      <c r="D4" s="423"/>
      <c r="E4" s="423"/>
      <c r="F4" s="423"/>
    </row>
    <row r="5" spans="1:6" ht="21">
      <c r="A5" s="641" t="s">
        <v>451</v>
      </c>
      <c r="B5" s="641"/>
      <c r="C5" s="641"/>
      <c r="D5" s="641"/>
      <c r="E5" s="641"/>
      <c r="F5" s="641"/>
    </row>
    <row r="6" spans="1:6" ht="21">
      <c r="A6" s="648"/>
      <c r="B6" s="648"/>
      <c r="C6" s="648"/>
      <c r="D6" s="648"/>
      <c r="E6" s="648"/>
      <c r="F6" s="648"/>
    </row>
    <row r="7" spans="1:6" ht="15" customHeight="1">
      <c r="A7" s="642" t="s">
        <v>432</v>
      </c>
      <c r="B7" s="642" t="s">
        <v>452</v>
      </c>
      <c r="C7" s="642" t="s">
        <v>453</v>
      </c>
      <c r="D7" s="642" t="s">
        <v>434</v>
      </c>
      <c r="E7" s="649" t="s">
        <v>454</v>
      </c>
      <c r="F7" s="649"/>
    </row>
    <row r="8" spans="1:6" ht="12.75" customHeight="1">
      <c r="A8" s="642"/>
      <c r="B8" s="642"/>
      <c r="C8" s="642"/>
      <c r="D8" s="642"/>
      <c r="E8" s="424" t="s">
        <v>278</v>
      </c>
      <c r="F8" s="424" t="s">
        <v>90</v>
      </c>
    </row>
    <row r="9" spans="1:6" ht="15">
      <c r="A9" s="645" t="s">
        <v>131</v>
      </c>
      <c r="B9" s="646"/>
      <c r="C9" s="646"/>
      <c r="D9" s="646"/>
      <c r="E9" s="646"/>
      <c r="F9" s="647"/>
    </row>
    <row r="10" spans="1:6" ht="15">
      <c r="A10" s="425" t="s">
        <v>455</v>
      </c>
      <c r="B10" s="426" t="s">
        <v>132</v>
      </c>
      <c r="C10" s="425" t="s">
        <v>133</v>
      </c>
      <c r="D10" s="427">
        <v>19215.61</v>
      </c>
      <c r="E10" s="425">
        <v>0</v>
      </c>
      <c r="F10" s="428">
        <f t="shared" ref="F10:F19" si="0">ROUND(D10*E10,2)</f>
        <v>0</v>
      </c>
    </row>
    <row r="11" spans="1:6" ht="15">
      <c r="A11" s="425" t="s">
        <v>456</v>
      </c>
      <c r="B11" s="426" t="s">
        <v>134</v>
      </c>
      <c r="C11" s="425" t="s">
        <v>133</v>
      </c>
      <c r="D11" s="427">
        <v>15033.34</v>
      </c>
      <c r="E11" s="425">
        <v>0</v>
      </c>
      <c r="F11" s="428">
        <f t="shared" si="0"/>
        <v>0</v>
      </c>
    </row>
    <row r="12" spans="1:6" ht="15">
      <c r="A12" s="425" t="s">
        <v>457</v>
      </c>
      <c r="B12" s="426" t="s">
        <v>458</v>
      </c>
      <c r="C12" s="425" t="s">
        <v>133</v>
      </c>
      <c r="D12" s="427">
        <v>9800.0499999999993</v>
      </c>
      <c r="E12" s="425">
        <v>0.1</v>
      </c>
      <c r="F12" s="428">
        <f>ROUND(D12*E12,2)</f>
        <v>980.01</v>
      </c>
    </row>
    <row r="13" spans="1:6" ht="30">
      <c r="A13" s="425" t="s">
        <v>459</v>
      </c>
      <c r="B13" s="429" t="s">
        <v>460</v>
      </c>
      <c r="C13" s="425" t="s">
        <v>133</v>
      </c>
      <c r="D13" s="427">
        <v>5021.99</v>
      </c>
      <c r="E13" s="425">
        <v>0</v>
      </c>
      <c r="F13" s="428">
        <f t="shared" si="0"/>
        <v>0</v>
      </c>
    </row>
    <row r="14" spans="1:6" ht="30">
      <c r="A14" s="425" t="s">
        <v>461</v>
      </c>
      <c r="B14" s="429" t="s">
        <v>462</v>
      </c>
      <c r="C14" s="425" t="s">
        <v>133</v>
      </c>
      <c r="D14" s="427">
        <v>6641.58</v>
      </c>
      <c r="E14" s="425">
        <v>0</v>
      </c>
      <c r="F14" s="428">
        <f t="shared" si="0"/>
        <v>0</v>
      </c>
    </row>
    <row r="15" spans="1:6" ht="15">
      <c r="A15" s="425" t="s">
        <v>463</v>
      </c>
      <c r="B15" s="426" t="s">
        <v>135</v>
      </c>
      <c r="C15" s="425" t="s">
        <v>133</v>
      </c>
      <c r="D15" s="427">
        <v>3721.05</v>
      </c>
      <c r="E15" s="425">
        <v>0.2</v>
      </c>
      <c r="F15" s="428">
        <f t="shared" si="0"/>
        <v>744.21</v>
      </c>
    </row>
    <row r="16" spans="1:6" ht="15">
      <c r="A16" s="425" t="s">
        <v>464</v>
      </c>
      <c r="B16" s="426" t="s">
        <v>136</v>
      </c>
      <c r="C16" s="425" t="s">
        <v>133</v>
      </c>
      <c r="D16" s="427">
        <v>2015</v>
      </c>
      <c r="E16" s="425">
        <v>0.5</v>
      </c>
      <c r="F16" s="428">
        <f t="shared" si="0"/>
        <v>1007.5</v>
      </c>
    </row>
    <row r="17" spans="1:6" ht="15">
      <c r="A17" s="425" t="s">
        <v>463</v>
      </c>
      <c r="B17" s="426" t="s">
        <v>137</v>
      </c>
      <c r="C17" s="425" t="s">
        <v>133</v>
      </c>
      <c r="D17" s="427">
        <v>5021.99</v>
      </c>
      <c r="E17" s="425">
        <v>0</v>
      </c>
      <c r="F17" s="428">
        <f t="shared" si="0"/>
        <v>0</v>
      </c>
    </row>
    <row r="18" spans="1:6" ht="15">
      <c r="A18" s="425" t="s">
        <v>463</v>
      </c>
      <c r="B18" s="426" t="s">
        <v>138</v>
      </c>
      <c r="C18" s="425" t="s">
        <v>133</v>
      </c>
      <c r="D18" s="427">
        <v>5021.99</v>
      </c>
      <c r="E18" s="425">
        <v>0</v>
      </c>
      <c r="F18" s="428">
        <f t="shared" si="0"/>
        <v>0</v>
      </c>
    </row>
    <row r="19" spans="1:6" ht="15">
      <c r="A19" s="425" t="s">
        <v>464</v>
      </c>
      <c r="B19" s="426" t="s">
        <v>139</v>
      </c>
      <c r="C19" s="425" t="s">
        <v>133</v>
      </c>
      <c r="D19" s="427">
        <v>3010.66</v>
      </c>
      <c r="E19" s="425">
        <v>0</v>
      </c>
      <c r="F19" s="428">
        <f t="shared" si="0"/>
        <v>0</v>
      </c>
    </row>
    <row r="20" spans="1:6" ht="15">
      <c r="A20" s="650" t="s">
        <v>140</v>
      </c>
      <c r="B20" s="651"/>
      <c r="C20" s="651"/>
      <c r="D20" s="651"/>
      <c r="E20" s="651"/>
      <c r="F20" s="652"/>
    </row>
    <row r="21" spans="1:6" ht="15">
      <c r="A21" s="425" t="s">
        <v>456</v>
      </c>
      <c r="B21" s="426" t="s">
        <v>141</v>
      </c>
      <c r="C21" s="425" t="s">
        <v>133</v>
      </c>
      <c r="D21" s="427">
        <v>15033.34</v>
      </c>
      <c r="E21" s="425">
        <v>0</v>
      </c>
      <c r="F21" s="428">
        <f>ROUND(D21*E21,2)</f>
        <v>0</v>
      </c>
    </row>
    <row r="22" spans="1:6" ht="15">
      <c r="A22" s="425" t="s">
        <v>465</v>
      </c>
      <c r="B22" s="426" t="s">
        <v>142</v>
      </c>
      <c r="C22" s="425" t="s">
        <v>133</v>
      </c>
      <c r="D22" s="427">
        <v>21240.799999999999</v>
      </c>
      <c r="E22" s="425">
        <v>0</v>
      </c>
      <c r="F22" s="428">
        <f>D22*E22</f>
        <v>0</v>
      </c>
    </row>
    <row r="23" spans="1:6" ht="15">
      <c r="A23" s="425">
        <v>250113</v>
      </c>
      <c r="B23" s="426" t="s">
        <v>143</v>
      </c>
      <c r="C23" s="425" t="s">
        <v>133</v>
      </c>
      <c r="D23" s="427">
        <v>2690.6</v>
      </c>
      <c r="E23" s="425">
        <v>0</v>
      </c>
      <c r="F23" s="428">
        <f>D23*E23</f>
        <v>0</v>
      </c>
    </row>
    <row r="24" spans="1:6" ht="15">
      <c r="A24" s="650" t="s">
        <v>144</v>
      </c>
      <c r="B24" s="651"/>
      <c r="C24" s="651"/>
      <c r="D24" s="651"/>
      <c r="E24" s="651"/>
      <c r="F24" s="652"/>
    </row>
    <row r="25" spans="1:6" ht="15">
      <c r="A25" s="425" t="s">
        <v>461</v>
      </c>
      <c r="B25" s="426" t="s">
        <v>145</v>
      </c>
      <c r="C25" s="425" t="s">
        <v>133</v>
      </c>
      <c r="D25" s="427">
        <v>6641.58</v>
      </c>
      <c r="E25" s="425">
        <v>0</v>
      </c>
      <c r="F25" s="428">
        <f>D25*E25</f>
        <v>0</v>
      </c>
    </row>
    <row r="26" spans="1:6" ht="15">
      <c r="A26" s="425" t="s">
        <v>466</v>
      </c>
      <c r="B26" s="426" t="s">
        <v>146</v>
      </c>
      <c r="C26" s="425" t="s">
        <v>133</v>
      </c>
      <c r="D26" s="427">
        <v>2705.96</v>
      </c>
      <c r="E26" s="425">
        <v>0</v>
      </c>
      <c r="F26" s="428">
        <f>D26*E26</f>
        <v>0</v>
      </c>
    </row>
    <row r="27" spans="1:6" ht="15">
      <c r="A27" s="650" t="s">
        <v>147</v>
      </c>
      <c r="B27" s="651"/>
      <c r="C27" s="651"/>
      <c r="D27" s="651"/>
      <c r="E27" s="651"/>
      <c r="F27" s="652"/>
    </row>
    <row r="28" spans="1:6" ht="15">
      <c r="A28" s="425" t="s">
        <v>467</v>
      </c>
      <c r="B28" s="426" t="s">
        <v>148</v>
      </c>
      <c r="C28" s="425" t="s">
        <v>133</v>
      </c>
      <c r="D28" s="427">
        <v>4187.72</v>
      </c>
      <c r="E28" s="425">
        <v>0</v>
      </c>
      <c r="F28" s="428">
        <f>ROUND(D28*E28,2)</f>
        <v>0</v>
      </c>
    </row>
    <row r="29" spans="1:6" ht="15">
      <c r="A29" s="425" t="s">
        <v>468</v>
      </c>
      <c r="B29" s="426" t="s">
        <v>149</v>
      </c>
      <c r="C29" s="425" t="s">
        <v>133</v>
      </c>
      <c r="D29" s="427">
        <v>2705.96</v>
      </c>
      <c r="E29" s="425">
        <v>0</v>
      </c>
      <c r="F29" s="428">
        <f>ROUND(D29*E29,2)</f>
        <v>0</v>
      </c>
    </row>
    <row r="30" spans="1:6" ht="15">
      <c r="A30" s="425" t="s">
        <v>469</v>
      </c>
      <c r="B30" s="426" t="s">
        <v>150</v>
      </c>
      <c r="C30" s="425" t="s">
        <v>133</v>
      </c>
      <c r="D30" s="427">
        <v>3820.55</v>
      </c>
      <c r="E30" s="425">
        <v>0.4</v>
      </c>
      <c r="F30" s="428">
        <f>ROUND(D30*E30,2)</f>
        <v>1528.22</v>
      </c>
    </row>
    <row r="31" spans="1:6" ht="15">
      <c r="A31" s="425" t="s">
        <v>468</v>
      </c>
      <c r="B31" s="426" t="s">
        <v>151</v>
      </c>
      <c r="C31" s="425" t="s">
        <v>133</v>
      </c>
      <c r="D31" s="427">
        <v>2705.96</v>
      </c>
      <c r="E31" s="425">
        <v>0</v>
      </c>
      <c r="F31" s="428">
        <f>ROUND(D31*E31,2)</f>
        <v>0</v>
      </c>
    </row>
    <row r="32" spans="1:6" ht="15">
      <c r="A32" s="425" t="s">
        <v>470</v>
      </c>
      <c r="B32" s="426" t="s">
        <v>152</v>
      </c>
      <c r="C32" s="425" t="s">
        <v>133</v>
      </c>
      <c r="D32" s="427">
        <v>1750.05</v>
      </c>
      <c r="E32" s="425">
        <v>0.5</v>
      </c>
      <c r="F32" s="428">
        <f>ROUND(D32*E32,2)</f>
        <v>875.03</v>
      </c>
    </row>
    <row r="33" spans="1:6" ht="15">
      <c r="A33" s="650" t="s">
        <v>153</v>
      </c>
      <c r="B33" s="651"/>
      <c r="C33" s="651"/>
      <c r="D33" s="651"/>
      <c r="E33" s="651"/>
      <c r="F33" s="652"/>
    </row>
    <row r="34" spans="1:6" ht="30">
      <c r="A34" s="425" t="s">
        <v>471</v>
      </c>
      <c r="B34" s="429" t="s">
        <v>154</v>
      </c>
      <c r="C34" s="425" t="s">
        <v>133</v>
      </c>
      <c r="D34" s="427">
        <v>200</v>
      </c>
      <c r="E34" s="425">
        <v>0.3</v>
      </c>
      <c r="F34" s="428">
        <f>ROUND(D34*E34,2)</f>
        <v>60</v>
      </c>
    </row>
    <row r="35" spans="1:6" ht="15">
      <c r="A35" s="425" t="s">
        <v>471</v>
      </c>
      <c r="B35" s="426" t="s">
        <v>155</v>
      </c>
      <c r="C35" s="425" t="s">
        <v>133</v>
      </c>
      <c r="D35" s="427">
        <v>100</v>
      </c>
      <c r="E35" s="425">
        <v>0</v>
      </c>
      <c r="F35" s="428">
        <f>ROUND(D35*E35,2)</f>
        <v>0</v>
      </c>
    </row>
    <row r="36" spans="1:6" ht="15">
      <c r="A36" s="425" t="s">
        <v>471</v>
      </c>
      <c r="B36" s="426" t="s">
        <v>156</v>
      </c>
      <c r="C36" s="425" t="s">
        <v>133</v>
      </c>
      <c r="D36" s="427">
        <v>50</v>
      </c>
      <c r="E36" s="425">
        <v>0.6</v>
      </c>
      <c r="F36" s="428">
        <f>ROUND(D36*E36,2)</f>
        <v>30</v>
      </c>
    </row>
    <row r="37" spans="1:6" ht="15">
      <c r="A37" s="425" t="s">
        <v>471</v>
      </c>
      <c r="B37" s="426" t="s">
        <v>472</v>
      </c>
      <c r="C37" s="425" t="s">
        <v>133</v>
      </c>
      <c r="D37" s="427">
        <v>200</v>
      </c>
      <c r="E37" s="425">
        <v>0</v>
      </c>
      <c r="F37" s="428">
        <f t="shared" ref="F37:F50" si="1">ROUND(D37*E37,2)</f>
        <v>0</v>
      </c>
    </row>
    <row r="38" spans="1:6" ht="15">
      <c r="A38" s="650" t="s">
        <v>473</v>
      </c>
      <c r="B38" s="651"/>
      <c r="C38" s="651"/>
      <c r="D38" s="651"/>
      <c r="E38" s="651"/>
      <c r="F38" s="652"/>
    </row>
    <row r="39" spans="1:6" ht="15">
      <c r="A39" s="425">
        <v>10201</v>
      </c>
      <c r="B39" s="426" t="s">
        <v>474</v>
      </c>
      <c r="C39" s="425" t="s">
        <v>133</v>
      </c>
      <c r="D39" s="427">
        <v>1952.05</v>
      </c>
      <c r="E39" s="425">
        <v>0.5</v>
      </c>
      <c r="F39" s="428">
        <f>ROUND(D39*E39,2)</f>
        <v>976.03</v>
      </c>
    </row>
    <row r="40" spans="1:6" ht="15">
      <c r="A40" s="650" t="s">
        <v>157</v>
      </c>
      <c r="B40" s="651"/>
      <c r="C40" s="651"/>
      <c r="D40" s="651"/>
      <c r="E40" s="651"/>
      <c r="F40" s="652"/>
    </row>
    <row r="41" spans="1:6" ht="15">
      <c r="A41" s="426" t="s">
        <v>475</v>
      </c>
      <c r="B41" s="425" t="s">
        <v>158</v>
      </c>
      <c r="C41" s="426" t="s">
        <v>133</v>
      </c>
      <c r="D41" s="430">
        <v>2304.16</v>
      </c>
      <c r="E41" s="425">
        <v>0</v>
      </c>
      <c r="F41" s="428">
        <f t="shared" si="1"/>
        <v>0</v>
      </c>
    </row>
    <row r="42" spans="1:6" ht="15">
      <c r="A42" s="426" t="s">
        <v>476</v>
      </c>
      <c r="B42" s="425" t="s">
        <v>477</v>
      </c>
      <c r="C42" s="426" t="s">
        <v>133</v>
      </c>
      <c r="D42" s="430">
        <v>3560.96</v>
      </c>
      <c r="E42" s="425">
        <v>0</v>
      </c>
      <c r="F42" s="428">
        <f t="shared" si="1"/>
        <v>0</v>
      </c>
    </row>
    <row r="43" spans="1:6" ht="15">
      <c r="A43" s="426" t="s">
        <v>478</v>
      </c>
      <c r="B43" s="425" t="s">
        <v>159</v>
      </c>
      <c r="C43" s="426" t="s">
        <v>133</v>
      </c>
      <c r="D43" s="430">
        <v>2827.83</v>
      </c>
      <c r="E43" s="425">
        <v>0</v>
      </c>
      <c r="F43" s="428">
        <f t="shared" si="1"/>
        <v>0</v>
      </c>
    </row>
    <row r="44" spans="1:6" ht="15">
      <c r="A44" s="426" t="s">
        <v>479</v>
      </c>
      <c r="B44" s="425" t="s">
        <v>160</v>
      </c>
      <c r="C44" s="426" t="s">
        <v>133</v>
      </c>
      <c r="D44" s="430">
        <v>1624.26</v>
      </c>
      <c r="E44" s="425">
        <v>0.3</v>
      </c>
      <c r="F44" s="428">
        <f t="shared" si="1"/>
        <v>487.28</v>
      </c>
    </row>
    <row r="45" spans="1:6" ht="15">
      <c r="A45" s="426" t="s">
        <v>480</v>
      </c>
      <c r="B45" s="425" t="s">
        <v>161</v>
      </c>
      <c r="C45" s="426" t="s">
        <v>481</v>
      </c>
      <c r="D45" s="430">
        <v>295</v>
      </c>
      <c r="E45" s="425">
        <v>0.3</v>
      </c>
      <c r="F45" s="428">
        <f t="shared" si="1"/>
        <v>88.5</v>
      </c>
    </row>
    <row r="46" spans="1:6" ht="45">
      <c r="A46" s="429" t="s">
        <v>482</v>
      </c>
      <c r="B46" s="425" t="s">
        <v>162</v>
      </c>
      <c r="C46" s="426" t="s">
        <v>133</v>
      </c>
      <c r="D46" s="430">
        <v>18796.8</v>
      </c>
      <c r="E46" s="425">
        <v>0</v>
      </c>
      <c r="F46" s="428">
        <f t="shared" si="1"/>
        <v>0</v>
      </c>
    </row>
    <row r="47" spans="1:6" ht="60">
      <c r="A47" s="429" t="s">
        <v>483</v>
      </c>
      <c r="B47" s="425" t="s">
        <v>163</v>
      </c>
      <c r="C47" s="426" t="s">
        <v>133</v>
      </c>
      <c r="D47" s="430">
        <v>26814.7</v>
      </c>
      <c r="E47" s="425">
        <v>0</v>
      </c>
      <c r="F47" s="428">
        <f t="shared" si="1"/>
        <v>0</v>
      </c>
    </row>
    <row r="48" spans="1:6" ht="15">
      <c r="A48" s="426" t="s">
        <v>471</v>
      </c>
      <c r="B48" s="425" t="s">
        <v>484</v>
      </c>
      <c r="C48" s="426" t="s">
        <v>133</v>
      </c>
      <c r="D48" s="430">
        <v>7500</v>
      </c>
      <c r="E48" s="425">
        <v>0.3</v>
      </c>
      <c r="F48" s="428">
        <f t="shared" si="1"/>
        <v>2250</v>
      </c>
    </row>
    <row r="49" spans="1:8" ht="45">
      <c r="A49" s="429" t="s">
        <v>485</v>
      </c>
      <c r="B49" s="425" t="s">
        <v>164</v>
      </c>
      <c r="C49" s="426" t="s">
        <v>133</v>
      </c>
      <c r="D49" s="430">
        <v>15195.4</v>
      </c>
      <c r="E49" s="425">
        <v>0</v>
      </c>
      <c r="F49" s="428">
        <f t="shared" si="1"/>
        <v>0</v>
      </c>
    </row>
    <row r="50" spans="1:8" ht="45">
      <c r="A50" s="429" t="s">
        <v>486</v>
      </c>
      <c r="B50" s="425" t="s">
        <v>165</v>
      </c>
      <c r="C50" s="426" t="s">
        <v>133</v>
      </c>
      <c r="D50" s="430">
        <v>3777.4</v>
      </c>
      <c r="E50" s="425">
        <v>0</v>
      </c>
      <c r="F50" s="428">
        <f t="shared" si="1"/>
        <v>0</v>
      </c>
    </row>
    <row r="51" spans="1:8" ht="15">
      <c r="A51" s="650" t="s">
        <v>166</v>
      </c>
      <c r="B51" s="651"/>
      <c r="C51" s="651"/>
      <c r="D51" s="651"/>
      <c r="E51" s="651"/>
      <c r="F51" s="652"/>
    </row>
    <row r="52" spans="1:8" ht="15">
      <c r="A52" s="426" t="s">
        <v>471</v>
      </c>
      <c r="B52" s="425" t="s">
        <v>487</v>
      </c>
      <c r="C52" s="426" t="s">
        <v>488</v>
      </c>
      <c r="D52" s="430">
        <v>440</v>
      </c>
      <c r="E52" s="425">
        <v>1</v>
      </c>
      <c r="F52" s="428">
        <f t="shared" ref="F52:F57" si="2">D52*E52</f>
        <v>440</v>
      </c>
    </row>
    <row r="53" spans="1:8" ht="15">
      <c r="A53" s="426" t="s">
        <v>471</v>
      </c>
      <c r="B53" s="425" t="s">
        <v>489</v>
      </c>
      <c r="C53" s="426" t="s">
        <v>488</v>
      </c>
      <c r="D53" s="430">
        <v>448.1</v>
      </c>
      <c r="E53" s="425">
        <v>1</v>
      </c>
      <c r="F53" s="428">
        <f t="shared" si="2"/>
        <v>448.1</v>
      </c>
    </row>
    <row r="54" spans="1:8" ht="15">
      <c r="A54" s="426" t="s">
        <v>471</v>
      </c>
      <c r="B54" s="425" t="s">
        <v>490</v>
      </c>
      <c r="C54" s="426" t="s">
        <v>488</v>
      </c>
      <c r="D54" s="430">
        <v>1450</v>
      </c>
      <c r="E54" s="425">
        <v>1</v>
      </c>
      <c r="F54" s="428">
        <f t="shared" si="2"/>
        <v>1450</v>
      </c>
    </row>
    <row r="55" spans="1:8" ht="15">
      <c r="A55" s="426" t="s">
        <v>471</v>
      </c>
      <c r="B55" s="425" t="s">
        <v>167</v>
      </c>
      <c r="C55" s="426" t="s">
        <v>488</v>
      </c>
      <c r="D55" s="430">
        <v>20</v>
      </c>
      <c r="E55" s="425">
        <v>20</v>
      </c>
      <c r="F55" s="428">
        <f t="shared" si="2"/>
        <v>400</v>
      </c>
    </row>
    <row r="56" spans="1:8" ht="15">
      <c r="A56" s="425" t="s">
        <v>471</v>
      </c>
      <c r="B56" s="425" t="s">
        <v>168</v>
      </c>
      <c r="C56" s="426" t="s">
        <v>488</v>
      </c>
      <c r="D56" s="430">
        <v>142.68</v>
      </c>
      <c r="E56" s="425">
        <v>1</v>
      </c>
      <c r="F56" s="428">
        <f t="shared" si="2"/>
        <v>142.68</v>
      </c>
    </row>
    <row r="57" spans="1:8" ht="15">
      <c r="A57" s="425" t="s">
        <v>471</v>
      </c>
      <c r="B57" s="425" t="s">
        <v>169</v>
      </c>
      <c r="C57" s="426" t="s">
        <v>488</v>
      </c>
      <c r="D57" s="430">
        <v>150</v>
      </c>
      <c r="E57" s="425">
        <v>45</v>
      </c>
      <c r="F57" s="428">
        <f t="shared" si="2"/>
        <v>6750</v>
      </c>
    </row>
    <row r="58" spans="1:8" ht="15.75" thickBot="1">
      <c r="A58" s="431"/>
      <c r="B58" s="431"/>
      <c r="C58" s="423"/>
      <c r="D58" s="423"/>
      <c r="E58" s="423"/>
      <c r="F58" s="423"/>
    </row>
    <row r="59" spans="1:8" ht="15">
      <c r="A59" s="431"/>
      <c r="B59" s="431"/>
      <c r="C59" s="653" t="s">
        <v>250</v>
      </c>
      <c r="D59" s="654"/>
      <c r="E59" s="654"/>
      <c r="F59" s="432">
        <f>TRUNC(SUM(F10:F57),2)</f>
        <v>18657.560000000001</v>
      </c>
    </row>
    <row r="60" spans="1:8" ht="15">
      <c r="A60" s="411"/>
      <c r="B60" s="411"/>
      <c r="C60" s="433"/>
      <c r="D60" s="434" t="s">
        <v>449</v>
      </c>
      <c r="E60" s="435">
        <v>0.28179999999999999</v>
      </c>
      <c r="F60" s="436">
        <f>+F59*E60</f>
        <v>5257.7004080000006</v>
      </c>
    </row>
    <row r="61" spans="1:8" ht="15.75" thickBot="1">
      <c r="A61" s="423"/>
      <c r="B61" s="423"/>
      <c r="C61" s="655" t="s">
        <v>491</v>
      </c>
      <c r="D61" s="656"/>
      <c r="E61" s="656"/>
      <c r="F61" s="437">
        <f>F59+F60</f>
        <v>23915.260408000002</v>
      </c>
      <c r="G61">
        <f>Orçamento!I30</f>
        <v>23915.260408000002</v>
      </c>
      <c r="H61">
        <v>22000</v>
      </c>
    </row>
  </sheetData>
  <mergeCells count="17">
    <mergeCell ref="A40:F40"/>
    <mergeCell ref="A51:F51"/>
    <mergeCell ref="C59:E59"/>
    <mergeCell ref="C61:E61"/>
    <mergeCell ref="A9:F9"/>
    <mergeCell ref="A20:F20"/>
    <mergeCell ref="A24:F24"/>
    <mergeCell ref="A27:F27"/>
    <mergeCell ref="A33:F33"/>
    <mergeCell ref="A38:F38"/>
    <mergeCell ref="A5:F5"/>
    <mergeCell ref="A6:F6"/>
    <mergeCell ref="A7:A8"/>
    <mergeCell ref="B7:B8"/>
    <mergeCell ref="C7:C8"/>
    <mergeCell ref="D7:D8"/>
    <mergeCell ref="E7:F7"/>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B60" workbookViewId="0">
      <selection activeCell="C80" sqref="C80"/>
    </sheetView>
  </sheetViews>
  <sheetFormatPr defaultRowHeight="12.75"/>
  <cols>
    <col min="1" max="1" width="0" hidden="1" customWidth="1"/>
    <col min="2" max="2" width="79.33203125" customWidth="1"/>
    <col min="3" max="3" width="16.33203125" customWidth="1"/>
    <col min="4" max="4" width="11.6640625" customWidth="1"/>
    <col min="5" max="5" width="22.33203125" customWidth="1"/>
  </cols>
  <sheetData>
    <row r="1" spans="1:5" s="1" customFormat="1"/>
    <row r="2" spans="1:5" s="1" customFormat="1"/>
    <row r="3" spans="1:5" s="1" customFormat="1"/>
    <row r="4" spans="1:5" s="1" customFormat="1"/>
    <row r="5" spans="1:5" ht="21">
      <c r="A5" s="662" t="s">
        <v>88</v>
      </c>
      <c r="B5" s="663"/>
      <c r="C5" s="663"/>
      <c r="D5" s="663"/>
      <c r="E5" s="664"/>
    </row>
    <row r="6" spans="1:5" ht="21.75" customHeight="1">
      <c r="A6" s="398"/>
      <c r="B6" s="398"/>
      <c r="C6" s="398"/>
      <c r="D6" s="398"/>
      <c r="E6" s="398"/>
    </row>
    <row r="7" spans="1:5" ht="21.75" customHeight="1">
      <c r="A7" s="642" t="s">
        <v>432</v>
      </c>
      <c r="B7" s="642" t="s">
        <v>433</v>
      </c>
      <c r="C7" s="642" t="s">
        <v>434</v>
      </c>
      <c r="D7" s="643" t="s">
        <v>435</v>
      </c>
      <c r="E7" s="644"/>
    </row>
    <row r="8" spans="1:5" ht="15">
      <c r="A8" s="642"/>
      <c r="B8" s="642"/>
      <c r="C8" s="642"/>
      <c r="D8" s="399" t="s">
        <v>278</v>
      </c>
      <c r="E8" s="400" t="s">
        <v>90</v>
      </c>
    </row>
    <row r="9" spans="1:5" ht="30">
      <c r="A9" s="401" t="s">
        <v>436</v>
      </c>
      <c r="B9" s="402" t="s">
        <v>91</v>
      </c>
      <c r="C9" s="403">
        <v>1364.51</v>
      </c>
      <c r="D9" s="404">
        <v>0</v>
      </c>
      <c r="E9" s="405">
        <f>+D9*C9</f>
        <v>0</v>
      </c>
    </row>
    <row r="10" spans="1:5" ht="30">
      <c r="A10" s="401" t="s">
        <v>436</v>
      </c>
      <c r="B10" s="402" t="s">
        <v>92</v>
      </c>
      <c r="C10" s="403">
        <v>1754.78</v>
      </c>
      <c r="D10" s="404">
        <v>0.1</v>
      </c>
      <c r="E10" s="405">
        <f t="shared" ref="E10:E33" si="0">+D10*C10</f>
        <v>175.47800000000001</v>
      </c>
    </row>
    <row r="11" spans="1:5" ht="30">
      <c r="A11" s="401" t="s">
        <v>436</v>
      </c>
      <c r="B11" s="402" t="s">
        <v>93</v>
      </c>
      <c r="C11" s="403">
        <v>2269.75</v>
      </c>
      <c r="D11" s="404">
        <v>0</v>
      </c>
      <c r="E11" s="405">
        <f t="shared" si="0"/>
        <v>0</v>
      </c>
    </row>
    <row r="12" spans="1:5" ht="30">
      <c r="A12" s="401" t="s">
        <v>436</v>
      </c>
      <c r="B12" s="402" t="s">
        <v>94</v>
      </c>
      <c r="C12" s="403">
        <v>2461.16</v>
      </c>
      <c r="D12" s="404">
        <v>0</v>
      </c>
      <c r="E12" s="405">
        <f t="shared" si="0"/>
        <v>0</v>
      </c>
    </row>
    <row r="13" spans="1:5" ht="30">
      <c r="A13" s="401" t="s">
        <v>436</v>
      </c>
      <c r="B13" s="402" t="s">
        <v>95</v>
      </c>
      <c r="C13" s="403">
        <v>2731.76</v>
      </c>
      <c r="D13" s="404">
        <v>0</v>
      </c>
      <c r="E13" s="405">
        <f t="shared" si="0"/>
        <v>0</v>
      </c>
    </row>
    <row r="14" spans="1:5" ht="30">
      <c r="A14" s="401" t="s">
        <v>436</v>
      </c>
      <c r="B14" s="402" t="s">
        <v>96</v>
      </c>
      <c r="C14" s="403">
        <v>5120.6099999999997</v>
      </c>
      <c r="D14" s="404">
        <v>0</v>
      </c>
      <c r="E14" s="405">
        <f t="shared" si="0"/>
        <v>0</v>
      </c>
    </row>
    <row r="15" spans="1:5" ht="30">
      <c r="A15" s="401" t="s">
        <v>436</v>
      </c>
      <c r="B15" s="402" t="s">
        <v>97</v>
      </c>
      <c r="C15" s="403">
        <v>1020.48</v>
      </c>
      <c r="D15" s="404">
        <v>0.1</v>
      </c>
      <c r="E15" s="405">
        <f t="shared" si="0"/>
        <v>102.048</v>
      </c>
    </row>
    <row r="16" spans="1:5" ht="30">
      <c r="A16" s="401" t="s">
        <v>436</v>
      </c>
      <c r="B16" s="402" t="s">
        <v>98</v>
      </c>
      <c r="C16" s="403">
        <v>2162.6999999999998</v>
      </c>
      <c r="D16" s="404">
        <v>0</v>
      </c>
      <c r="E16" s="405">
        <f t="shared" si="0"/>
        <v>0</v>
      </c>
    </row>
    <row r="17" spans="1:5" ht="30">
      <c r="A17" s="401" t="s">
        <v>436</v>
      </c>
      <c r="B17" s="402" t="s">
        <v>99</v>
      </c>
      <c r="C17" s="403">
        <v>1403.79</v>
      </c>
      <c r="D17" s="404">
        <v>0</v>
      </c>
      <c r="E17" s="405">
        <f t="shared" si="0"/>
        <v>0</v>
      </c>
    </row>
    <row r="18" spans="1:5" ht="30">
      <c r="A18" s="401" t="s">
        <v>436</v>
      </c>
      <c r="B18" s="402" t="s">
        <v>100</v>
      </c>
      <c r="C18" s="403">
        <v>1486.08</v>
      </c>
      <c r="D18" s="404">
        <v>0</v>
      </c>
      <c r="E18" s="405">
        <f t="shared" si="0"/>
        <v>0</v>
      </c>
    </row>
    <row r="19" spans="1:5" ht="30">
      <c r="A19" s="401" t="s">
        <v>436</v>
      </c>
      <c r="B19" s="402" t="s">
        <v>101</v>
      </c>
      <c r="C19" s="403">
        <v>5731.19</v>
      </c>
      <c r="D19" s="404">
        <v>0</v>
      </c>
      <c r="E19" s="405">
        <f t="shared" si="0"/>
        <v>0</v>
      </c>
    </row>
    <row r="20" spans="1:5" ht="30">
      <c r="A20" s="401" t="s">
        <v>436</v>
      </c>
      <c r="B20" s="402" t="s">
        <v>102</v>
      </c>
      <c r="C20" s="403">
        <v>1200.45</v>
      </c>
      <c r="D20" s="404">
        <v>0.1</v>
      </c>
      <c r="E20" s="405">
        <f t="shared" si="0"/>
        <v>120.04500000000002</v>
      </c>
    </row>
    <row r="21" spans="1:5" ht="30">
      <c r="A21" s="401" t="s">
        <v>436</v>
      </c>
      <c r="B21" s="402" t="s">
        <v>103</v>
      </c>
      <c r="C21" s="403">
        <v>1569.11</v>
      </c>
      <c r="D21" s="404">
        <v>0</v>
      </c>
      <c r="E21" s="405">
        <f t="shared" si="0"/>
        <v>0</v>
      </c>
    </row>
    <row r="22" spans="1:5" ht="30">
      <c r="A22" s="401" t="s">
        <v>436</v>
      </c>
      <c r="B22" s="402" t="s">
        <v>104</v>
      </c>
      <c r="C22" s="403">
        <v>1716.52</v>
      </c>
      <c r="D22" s="404">
        <v>0</v>
      </c>
      <c r="E22" s="405">
        <f t="shared" si="0"/>
        <v>0</v>
      </c>
    </row>
    <row r="23" spans="1:5" ht="30">
      <c r="A23" s="401" t="s">
        <v>436</v>
      </c>
      <c r="B23" s="402" t="s">
        <v>105</v>
      </c>
      <c r="C23" s="403">
        <v>1105.8499999999999</v>
      </c>
      <c r="D23" s="404">
        <v>0.1</v>
      </c>
      <c r="E23" s="405">
        <f t="shared" si="0"/>
        <v>110.58499999999999</v>
      </c>
    </row>
    <row r="24" spans="1:5" ht="30">
      <c r="A24" s="401" t="s">
        <v>436</v>
      </c>
      <c r="B24" s="402" t="s">
        <v>106</v>
      </c>
      <c r="C24" s="403">
        <v>1050.45</v>
      </c>
      <c r="D24" s="404">
        <v>0.1</v>
      </c>
      <c r="E24" s="405">
        <f t="shared" si="0"/>
        <v>105.04500000000002</v>
      </c>
    </row>
    <row r="25" spans="1:5" ht="30">
      <c r="A25" s="401" t="s">
        <v>436</v>
      </c>
      <c r="B25" s="402" t="s">
        <v>107</v>
      </c>
      <c r="C25" s="403">
        <v>5099.41</v>
      </c>
      <c r="D25" s="404">
        <v>0</v>
      </c>
      <c r="E25" s="405">
        <f t="shared" si="0"/>
        <v>0</v>
      </c>
    </row>
    <row r="26" spans="1:5" ht="30">
      <c r="A26" s="401" t="s">
        <v>436</v>
      </c>
      <c r="B26" s="402" t="s">
        <v>108</v>
      </c>
      <c r="C26" s="403">
        <v>5120.53</v>
      </c>
      <c r="D26" s="404">
        <v>0</v>
      </c>
      <c r="E26" s="405">
        <f t="shared" si="0"/>
        <v>0</v>
      </c>
    </row>
    <row r="27" spans="1:5" ht="30">
      <c r="A27" s="401" t="s">
        <v>436</v>
      </c>
      <c r="B27" s="402" t="s">
        <v>109</v>
      </c>
      <c r="C27" s="403">
        <v>2369.9299999999998</v>
      </c>
      <c r="D27" s="404">
        <v>0</v>
      </c>
      <c r="E27" s="405">
        <f t="shared" si="0"/>
        <v>0</v>
      </c>
    </row>
    <row r="28" spans="1:5" ht="30">
      <c r="A28" s="401" t="s">
        <v>436</v>
      </c>
      <c r="B28" s="402" t="s">
        <v>110</v>
      </c>
      <c r="C28" s="403">
        <v>1754.2</v>
      </c>
      <c r="D28" s="404">
        <v>0</v>
      </c>
      <c r="E28" s="405">
        <f t="shared" si="0"/>
        <v>0</v>
      </c>
    </row>
    <row r="29" spans="1:5" ht="30">
      <c r="A29" s="401" t="s">
        <v>436</v>
      </c>
      <c r="B29" s="402" t="s">
        <v>111</v>
      </c>
      <c r="C29" s="403">
        <v>1482.16</v>
      </c>
      <c r="D29" s="404">
        <v>0.5</v>
      </c>
      <c r="E29" s="405">
        <f t="shared" si="0"/>
        <v>741.08</v>
      </c>
    </row>
    <row r="30" spans="1:5" ht="30">
      <c r="A30" s="401" t="s">
        <v>436</v>
      </c>
      <c r="B30" s="402" t="s">
        <v>112</v>
      </c>
      <c r="C30" s="403">
        <v>19493.900000000001</v>
      </c>
      <c r="D30" s="404">
        <v>0</v>
      </c>
      <c r="E30" s="405">
        <f t="shared" si="0"/>
        <v>0</v>
      </c>
    </row>
    <row r="31" spans="1:5" ht="30">
      <c r="A31" s="401" t="s">
        <v>436</v>
      </c>
      <c r="B31" s="402" t="s">
        <v>113</v>
      </c>
      <c r="C31" s="403">
        <v>4355.66</v>
      </c>
      <c r="D31" s="404">
        <v>0</v>
      </c>
      <c r="E31" s="405">
        <f t="shared" si="0"/>
        <v>0</v>
      </c>
    </row>
    <row r="32" spans="1:5" ht="30">
      <c r="A32" s="401" t="s">
        <v>436</v>
      </c>
      <c r="B32" s="402" t="s">
        <v>114</v>
      </c>
      <c r="C32" s="403">
        <v>2768.76</v>
      </c>
      <c r="D32" s="404">
        <v>0.1</v>
      </c>
      <c r="E32" s="405">
        <f t="shared" si="0"/>
        <v>276.87600000000003</v>
      </c>
    </row>
    <row r="33" spans="1:5" ht="30">
      <c r="A33" s="401" t="s">
        <v>436</v>
      </c>
      <c r="B33" s="402" t="s">
        <v>115</v>
      </c>
      <c r="C33" s="403">
        <v>2253.13</v>
      </c>
      <c r="D33" s="404">
        <v>0.1</v>
      </c>
      <c r="E33" s="405">
        <f t="shared" si="0"/>
        <v>225.31300000000002</v>
      </c>
    </row>
    <row r="34" spans="1:5" ht="15" customHeight="1">
      <c r="A34" s="657" t="s">
        <v>116</v>
      </c>
      <c r="B34" s="658"/>
      <c r="C34" s="659"/>
      <c r="D34" s="660">
        <f>SUM(E9:E33)</f>
        <v>1856.47</v>
      </c>
      <c r="E34" s="661"/>
    </row>
    <row r="35" spans="1:5" ht="14.25">
      <c r="A35" s="406"/>
      <c r="B35" s="407"/>
      <c r="C35" s="408"/>
      <c r="D35" s="409"/>
      <c r="E35" s="410"/>
    </row>
    <row r="36" spans="1:5" ht="15" customHeight="1">
      <c r="A36" s="642" t="s">
        <v>432</v>
      </c>
      <c r="B36" s="642" t="s">
        <v>433</v>
      </c>
      <c r="C36" s="642" t="s">
        <v>437</v>
      </c>
      <c r="D36" s="643" t="s">
        <v>435</v>
      </c>
      <c r="E36" s="644"/>
    </row>
    <row r="37" spans="1:5" ht="15">
      <c r="A37" s="642"/>
      <c r="B37" s="642"/>
      <c r="C37" s="642"/>
      <c r="D37" s="399" t="s">
        <v>278</v>
      </c>
      <c r="E37" s="400" t="s">
        <v>90</v>
      </c>
    </row>
    <row r="38" spans="1:5" ht="30">
      <c r="A38" s="401" t="s">
        <v>436</v>
      </c>
      <c r="B38" s="402" t="s">
        <v>117</v>
      </c>
      <c r="C38" s="403">
        <v>820.05</v>
      </c>
      <c r="D38" s="404">
        <v>0.4</v>
      </c>
      <c r="E38" s="405">
        <f>+D38*C38</f>
        <v>328.02</v>
      </c>
    </row>
    <row r="39" spans="1:5" ht="30">
      <c r="A39" s="401" t="s">
        <v>436</v>
      </c>
      <c r="B39" s="402" t="s">
        <v>118</v>
      </c>
      <c r="C39" s="403">
        <v>802.05</v>
      </c>
      <c r="D39" s="404">
        <v>0.4</v>
      </c>
      <c r="E39" s="405">
        <f t="shared" ref="E39:E49" si="1">+D39*C39</f>
        <v>320.82</v>
      </c>
    </row>
    <row r="40" spans="1:5" ht="30">
      <c r="A40" s="401" t="s">
        <v>436</v>
      </c>
      <c r="B40" s="402" t="s">
        <v>119</v>
      </c>
      <c r="C40" s="403">
        <v>1105.48</v>
      </c>
      <c r="D40" s="404">
        <v>0.3</v>
      </c>
      <c r="E40" s="405">
        <f t="shared" si="1"/>
        <v>331.64400000000001</v>
      </c>
    </row>
    <row r="41" spans="1:5" ht="30">
      <c r="A41" s="401" t="s">
        <v>436</v>
      </c>
      <c r="B41" s="402" t="s">
        <v>120</v>
      </c>
      <c r="C41" s="403">
        <v>952.05</v>
      </c>
      <c r="D41" s="404">
        <v>0.3</v>
      </c>
      <c r="E41" s="405">
        <f t="shared" si="1"/>
        <v>285.61499999999995</v>
      </c>
    </row>
    <row r="42" spans="1:5" ht="30">
      <c r="A42" s="401" t="s">
        <v>436</v>
      </c>
      <c r="B42" s="402" t="s">
        <v>121</v>
      </c>
      <c r="C42" s="403">
        <v>1105.05</v>
      </c>
      <c r="D42" s="404">
        <v>0.3</v>
      </c>
      <c r="E42" s="405">
        <f t="shared" si="1"/>
        <v>331.51499999999999</v>
      </c>
    </row>
    <row r="43" spans="1:5" ht="30">
      <c r="A43" s="401" t="s">
        <v>436</v>
      </c>
      <c r="B43" s="402" t="s">
        <v>122</v>
      </c>
      <c r="C43" s="403">
        <v>820.05</v>
      </c>
      <c r="D43" s="404">
        <v>0.3</v>
      </c>
      <c r="E43" s="405">
        <f t="shared" si="1"/>
        <v>246.01499999999999</v>
      </c>
    </row>
    <row r="44" spans="1:5" ht="30">
      <c r="A44" s="401" t="s">
        <v>436</v>
      </c>
      <c r="B44" s="402" t="s">
        <v>123</v>
      </c>
      <c r="C44" s="403">
        <v>1369.41</v>
      </c>
      <c r="D44" s="404">
        <v>0</v>
      </c>
      <c r="E44" s="405">
        <f t="shared" si="1"/>
        <v>0</v>
      </c>
    </row>
    <row r="45" spans="1:5" ht="30">
      <c r="A45" s="401" t="s">
        <v>436</v>
      </c>
      <c r="B45" s="402" t="s">
        <v>124</v>
      </c>
      <c r="C45" s="403">
        <v>2228.19</v>
      </c>
      <c r="D45" s="404">
        <v>0</v>
      </c>
      <c r="E45" s="405">
        <f t="shared" si="1"/>
        <v>0</v>
      </c>
    </row>
    <row r="46" spans="1:5" ht="30">
      <c r="A46" s="401" t="s">
        <v>436</v>
      </c>
      <c r="B46" s="402" t="s">
        <v>125</v>
      </c>
      <c r="C46" s="403">
        <v>1740.05</v>
      </c>
      <c r="D46" s="404">
        <v>0.2</v>
      </c>
      <c r="E46" s="405">
        <f t="shared" si="1"/>
        <v>348.01</v>
      </c>
    </row>
    <row r="47" spans="1:5" ht="30">
      <c r="A47" s="401" t="s">
        <v>436</v>
      </c>
      <c r="B47" s="402" t="s">
        <v>126</v>
      </c>
      <c r="C47" s="403">
        <v>725.78</v>
      </c>
      <c r="D47" s="404">
        <v>0.4</v>
      </c>
      <c r="E47" s="405">
        <f t="shared" si="1"/>
        <v>290.31200000000001</v>
      </c>
    </row>
    <row r="48" spans="1:5" ht="30">
      <c r="A48" s="401" t="s">
        <v>436</v>
      </c>
      <c r="B48" s="402" t="s">
        <v>127</v>
      </c>
      <c r="C48" s="403">
        <v>1801.68</v>
      </c>
      <c r="D48" s="404">
        <v>0</v>
      </c>
      <c r="E48" s="405">
        <f t="shared" si="1"/>
        <v>0</v>
      </c>
    </row>
    <row r="49" spans="1:5" ht="30">
      <c r="A49" s="401" t="s">
        <v>436</v>
      </c>
      <c r="B49" s="402" t="s">
        <v>128</v>
      </c>
      <c r="C49" s="403">
        <v>1820.45</v>
      </c>
      <c r="D49" s="404">
        <v>0.35</v>
      </c>
      <c r="E49" s="405">
        <f t="shared" si="1"/>
        <v>637.15750000000003</v>
      </c>
    </row>
    <row r="50" spans="1:5" ht="15" customHeight="1">
      <c r="A50" s="657" t="s">
        <v>129</v>
      </c>
      <c r="B50" s="658"/>
      <c r="C50" s="659"/>
      <c r="D50" s="660">
        <f>SUM(E38:E49)</f>
        <v>3119.1085000000003</v>
      </c>
      <c r="E50" s="661"/>
    </row>
    <row r="51" spans="1:5" ht="15">
      <c r="A51" s="411"/>
      <c r="B51" s="411"/>
      <c r="C51" s="411"/>
      <c r="D51" s="412"/>
      <c r="E51" s="413"/>
    </row>
    <row r="52" spans="1:5" ht="21">
      <c r="A52" s="662" t="s">
        <v>438</v>
      </c>
      <c r="B52" s="663"/>
      <c r="C52" s="663"/>
      <c r="D52" s="663"/>
      <c r="E52" s="664"/>
    </row>
    <row r="53" spans="1:5" ht="21">
      <c r="A53" s="398"/>
      <c r="B53" s="398"/>
      <c r="C53" s="398"/>
      <c r="D53" s="398"/>
      <c r="E53" s="398"/>
    </row>
    <row r="54" spans="1:5" ht="15" customHeight="1">
      <c r="A54" s="642" t="s">
        <v>432</v>
      </c>
      <c r="B54" s="642" t="s">
        <v>130</v>
      </c>
      <c r="C54" s="642" t="s">
        <v>439</v>
      </c>
      <c r="D54" s="643" t="s">
        <v>435</v>
      </c>
      <c r="E54" s="644"/>
    </row>
    <row r="55" spans="1:5" ht="15">
      <c r="A55" s="642"/>
      <c r="B55" s="642"/>
      <c r="C55" s="642"/>
      <c r="D55" s="399" t="s">
        <v>278</v>
      </c>
      <c r="E55" s="400" t="s">
        <v>90</v>
      </c>
    </row>
    <row r="56" spans="1:5" ht="15">
      <c r="A56" s="665" t="s">
        <v>440</v>
      </c>
      <c r="B56" s="666"/>
      <c r="C56" s="666"/>
      <c r="D56" s="666"/>
      <c r="E56" s="667"/>
    </row>
    <row r="57" spans="1:5" ht="30">
      <c r="A57" s="401" t="s">
        <v>436</v>
      </c>
      <c r="B57" s="402" t="s">
        <v>441</v>
      </c>
      <c r="C57" s="403">
        <v>214</v>
      </c>
      <c r="D57" s="404">
        <v>0</v>
      </c>
      <c r="E57" s="405">
        <f t="shared" ref="E57:E65" si="2">+D57*C57</f>
        <v>0</v>
      </c>
    </row>
    <row r="58" spans="1:5" ht="30">
      <c r="A58" s="401" t="s">
        <v>436</v>
      </c>
      <c r="B58" s="402" t="s">
        <v>442</v>
      </c>
      <c r="C58" s="403">
        <v>40</v>
      </c>
      <c r="D58" s="404">
        <v>0</v>
      </c>
      <c r="E58" s="405">
        <f t="shared" si="2"/>
        <v>0</v>
      </c>
    </row>
    <row r="59" spans="1:5" ht="30">
      <c r="A59" s="401" t="s">
        <v>436</v>
      </c>
      <c r="B59" s="402" t="s">
        <v>443</v>
      </c>
      <c r="C59" s="403">
        <v>62</v>
      </c>
      <c r="D59" s="404">
        <v>0</v>
      </c>
      <c r="E59" s="405">
        <f t="shared" si="2"/>
        <v>0</v>
      </c>
    </row>
    <row r="60" spans="1:5" ht="15">
      <c r="A60" s="665" t="s">
        <v>444</v>
      </c>
      <c r="B60" s="666"/>
      <c r="C60" s="666"/>
      <c r="D60" s="666"/>
      <c r="E60" s="667"/>
    </row>
    <row r="61" spans="1:5" ht="30">
      <c r="A61" s="401" t="s">
        <v>436</v>
      </c>
      <c r="B61" s="402" t="s">
        <v>445</v>
      </c>
      <c r="C61" s="403">
        <v>183.01</v>
      </c>
      <c r="D61" s="404">
        <v>0</v>
      </c>
      <c r="E61" s="405">
        <f t="shared" si="2"/>
        <v>0</v>
      </c>
    </row>
    <row r="62" spans="1:5" ht="30">
      <c r="A62" s="401" t="s">
        <v>436</v>
      </c>
      <c r="B62" s="402" t="s">
        <v>443</v>
      </c>
      <c r="C62" s="403">
        <v>31</v>
      </c>
      <c r="D62" s="404">
        <v>0</v>
      </c>
      <c r="E62" s="405">
        <f t="shared" si="2"/>
        <v>0</v>
      </c>
    </row>
    <row r="63" spans="1:5" ht="15">
      <c r="A63" s="665" t="s">
        <v>446</v>
      </c>
      <c r="B63" s="666"/>
      <c r="C63" s="666"/>
      <c r="D63" s="666"/>
      <c r="E63" s="667"/>
    </row>
    <row r="64" spans="1:5" ht="30">
      <c r="A64" s="401" t="s">
        <v>436</v>
      </c>
      <c r="B64" s="402" t="s">
        <v>442</v>
      </c>
      <c r="C64" s="403">
        <v>57.262999999999998</v>
      </c>
      <c r="D64" s="404">
        <v>10</v>
      </c>
      <c r="E64" s="405">
        <f t="shared" si="2"/>
        <v>572.63</v>
      </c>
    </row>
    <row r="65" spans="1:7" ht="30">
      <c r="A65" s="401" t="s">
        <v>436</v>
      </c>
      <c r="B65" s="402" t="s">
        <v>443</v>
      </c>
      <c r="C65" s="403">
        <v>15.5</v>
      </c>
      <c r="D65" s="404">
        <v>10</v>
      </c>
      <c r="E65" s="405">
        <f t="shared" si="2"/>
        <v>155</v>
      </c>
    </row>
    <row r="66" spans="1:7" ht="15" customHeight="1">
      <c r="A66" s="657" t="s">
        <v>447</v>
      </c>
      <c r="B66" s="658"/>
      <c r="C66" s="659"/>
      <c r="D66" s="660">
        <f>SUM(E57:E65)</f>
        <v>727.63</v>
      </c>
      <c r="E66" s="661"/>
    </row>
    <row r="67" spans="1:7" ht="15.75" thickBot="1">
      <c r="A67" s="411"/>
      <c r="B67" s="411"/>
      <c r="C67" s="411"/>
      <c r="D67" s="412"/>
      <c r="E67" s="413"/>
    </row>
    <row r="68" spans="1:7" ht="15">
      <c r="A68" s="411"/>
      <c r="B68" s="411"/>
      <c r="C68" s="414"/>
      <c r="D68" s="415" t="s">
        <v>448</v>
      </c>
      <c r="E68" s="416">
        <f>(D50+D34)*2+D66</f>
        <v>10678.787</v>
      </c>
    </row>
    <row r="69" spans="1:7" ht="15">
      <c r="A69" s="411"/>
      <c r="B69" s="411"/>
      <c r="C69" s="417" t="s">
        <v>449</v>
      </c>
      <c r="D69" s="418">
        <v>0.28179999999999999</v>
      </c>
      <c r="E69" s="419">
        <f>E68*D69</f>
        <v>3009.2821766000002</v>
      </c>
    </row>
    <row r="70" spans="1:7" ht="15.75" thickBot="1">
      <c r="A70" s="411"/>
      <c r="B70" s="411"/>
      <c r="C70" s="420"/>
      <c r="D70" s="421" t="s">
        <v>450</v>
      </c>
      <c r="E70" s="422">
        <f>E68+E69</f>
        <v>13688.0691766</v>
      </c>
      <c r="F70">
        <f>Orçamento!J32</f>
        <v>13688.07</v>
      </c>
      <c r="G70">
        <v>13000</v>
      </c>
    </row>
  </sheetData>
  <mergeCells count="23">
    <mergeCell ref="A60:E60"/>
    <mergeCell ref="A63:E63"/>
    <mergeCell ref="A66:C66"/>
    <mergeCell ref="D66:E66"/>
    <mergeCell ref="A52:E52"/>
    <mergeCell ref="A54:A55"/>
    <mergeCell ref="B54:B55"/>
    <mergeCell ref="C54:C55"/>
    <mergeCell ref="D54:E54"/>
    <mergeCell ref="A56:E56"/>
    <mergeCell ref="A36:A37"/>
    <mergeCell ref="B36:B37"/>
    <mergeCell ref="C36:C37"/>
    <mergeCell ref="D36:E36"/>
    <mergeCell ref="A50:C50"/>
    <mergeCell ref="D50:E50"/>
    <mergeCell ref="A34:C34"/>
    <mergeCell ref="D34:E34"/>
    <mergeCell ref="A5:E5"/>
    <mergeCell ref="A7:A8"/>
    <mergeCell ref="B7:B8"/>
    <mergeCell ref="C7:C8"/>
    <mergeCell ref="D7:E7"/>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37" workbookViewId="0">
      <selection activeCell="C64" sqref="C64"/>
    </sheetView>
  </sheetViews>
  <sheetFormatPr defaultRowHeight="12.75"/>
  <cols>
    <col min="1" max="1" width="19.5" customWidth="1"/>
    <col min="2" max="2" width="12.1640625" customWidth="1"/>
    <col min="3" max="3" width="21.5" customWidth="1"/>
    <col min="4" max="4" width="11.33203125" bestFit="1" customWidth="1"/>
    <col min="5" max="5" width="12.83203125" customWidth="1"/>
    <col min="6" max="6" width="18.83203125" bestFit="1" customWidth="1"/>
    <col min="7" max="7" width="19" customWidth="1"/>
    <col min="8" max="8" width="36.5" bestFit="1" customWidth="1"/>
    <col min="9" max="9" width="10.83203125" bestFit="1" customWidth="1"/>
  </cols>
  <sheetData>
    <row r="1" spans="1:9" s="1" customFormat="1"/>
    <row r="2" spans="1:9" s="1" customFormat="1"/>
    <row r="3" spans="1:9" s="1" customFormat="1"/>
    <row r="4" spans="1:9" s="1" customFormat="1"/>
    <row r="5" spans="1:9" s="1" customFormat="1"/>
    <row r="6" spans="1:9" s="1" customFormat="1"/>
    <row r="7" spans="1:9" ht="15.75">
      <c r="A7" s="680" t="s">
        <v>570</v>
      </c>
      <c r="B7" s="681"/>
      <c r="C7" s="681"/>
      <c r="D7" s="681"/>
      <c r="E7" s="681"/>
      <c r="F7" s="681"/>
      <c r="G7" s="681"/>
      <c r="H7" s="681"/>
      <c r="I7" s="682"/>
    </row>
    <row r="8" spans="1:9" ht="14.25">
      <c r="A8" s="683" t="s">
        <v>571</v>
      </c>
      <c r="B8" s="684"/>
      <c r="C8" s="684"/>
      <c r="D8" s="684"/>
      <c r="E8" s="684"/>
      <c r="F8" s="684"/>
      <c r="G8" s="684"/>
      <c r="H8" s="684"/>
      <c r="I8" s="685"/>
    </row>
    <row r="9" spans="1:9" ht="14.25">
      <c r="A9" s="349"/>
      <c r="B9" s="350"/>
      <c r="C9" s="350"/>
      <c r="D9" s="350"/>
      <c r="E9" s="350"/>
      <c r="F9" s="350"/>
      <c r="G9" s="350"/>
      <c r="H9" s="350"/>
      <c r="I9" s="351"/>
    </row>
    <row r="10" spans="1:9" ht="15">
      <c r="A10" s="352"/>
      <c r="B10" s="686" t="s">
        <v>174</v>
      </c>
      <c r="C10" s="687"/>
      <c r="D10" s="688"/>
      <c r="E10" s="353"/>
      <c r="F10" s="353"/>
      <c r="G10" s="353"/>
      <c r="H10" s="350"/>
      <c r="I10" s="351"/>
    </row>
    <row r="11" spans="1:9" ht="15">
      <c r="A11" s="354" t="s">
        <v>175</v>
      </c>
      <c r="B11" s="354" t="s">
        <v>176</v>
      </c>
      <c r="C11" s="355" t="s">
        <v>205</v>
      </c>
      <c r="D11" s="354" t="s">
        <v>177</v>
      </c>
      <c r="E11" s="354" t="s">
        <v>175</v>
      </c>
      <c r="F11" s="354" t="s">
        <v>178</v>
      </c>
      <c r="G11" s="353"/>
      <c r="H11" s="350"/>
      <c r="I11" s="351"/>
    </row>
    <row r="12" spans="1:9" ht="14.25">
      <c r="A12" s="356" t="s">
        <v>179</v>
      </c>
      <c r="B12" s="356">
        <v>2.6946300000000001</v>
      </c>
      <c r="C12" s="357" t="s">
        <v>206</v>
      </c>
      <c r="D12" s="358">
        <f t="shared" ref="D12:D22" si="0">B12*1000</f>
        <v>2694.63</v>
      </c>
      <c r="E12" s="356" t="str">
        <f t="shared" ref="E12:E22" si="1">A12</f>
        <v>CM30</v>
      </c>
      <c r="F12" s="359">
        <f>((D12*(1+$F$29)/(1-$F$26)))</f>
        <v>3823.452712048193</v>
      </c>
      <c r="G12" s="474"/>
      <c r="H12" s="350"/>
      <c r="I12" s="351"/>
    </row>
    <row r="13" spans="1:9" ht="14.25">
      <c r="A13" s="356" t="s">
        <v>207</v>
      </c>
      <c r="B13" s="356">
        <v>1.6630799999999999</v>
      </c>
      <c r="C13" s="357" t="s">
        <v>208</v>
      </c>
      <c r="D13" s="358">
        <f t="shared" si="0"/>
        <v>1663.08</v>
      </c>
      <c r="E13" s="356" t="str">
        <f t="shared" si="1"/>
        <v>RR2C</v>
      </c>
      <c r="F13" s="359">
        <f t="shared" ref="F13:F22" si="2">((D13*(1+$F$29)/(1-$F$26)))</f>
        <v>2359.7702602409636</v>
      </c>
      <c r="G13" s="350"/>
      <c r="H13" s="350"/>
      <c r="I13" s="351"/>
    </row>
    <row r="14" spans="1:9" ht="14.25">
      <c r="A14" s="356" t="s">
        <v>209</v>
      </c>
      <c r="B14" s="356">
        <v>1.6837599999999999</v>
      </c>
      <c r="C14" s="357" t="s">
        <v>206</v>
      </c>
      <c r="D14" s="358">
        <f t="shared" si="0"/>
        <v>1683.76</v>
      </c>
      <c r="E14" s="356" t="str">
        <f t="shared" si="1"/>
        <v>RR2C POL</v>
      </c>
      <c r="F14" s="359">
        <f t="shared" si="2"/>
        <v>2389.1134361445784</v>
      </c>
      <c r="G14" s="350"/>
      <c r="H14" s="350"/>
      <c r="I14" s="351"/>
    </row>
    <row r="15" spans="1:9" ht="14.25">
      <c r="A15" s="356" t="s">
        <v>210</v>
      </c>
      <c r="B15" s="356">
        <v>1.50495</v>
      </c>
      <c r="C15" s="357" t="s">
        <v>208</v>
      </c>
      <c r="D15" s="358">
        <f t="shared" si="0"/>
        <v>1504.95</v>
      </c>
      <c r="E15" s="356" t="str">
        <f t="shared" si="1"/>
        <v>RL 1C</v>
      </c>
      <c r="F15" s="359">
        <f t="shared" si="2"/>
        <v>2135.3971265060241</v>
      </c>
      <c r="G15" s="350"/>
      <c r="H15" s="350"/>
      <c r="I15" s="351"/>
    </row>
    <row r="16" spans="1:9" ht="14.25">
      <c r="A16" s="356" t="s">
        <v>211</v>
      </c>
      <c r="B16" s="356">
        <v>2.1024799999999999</v>
      </c>
      <c r="C16" s="357" t="s">
        <v>206</v>
      </c>
      <c r="D16" s="358">
        <f t="shared" si="0"/>
        <v>2102.48</v>
      </c>
      <c r="E16" s="356" t="str">
        <f t="shared" si="1"/>
        <v>RL 1C POL</v>
      </c>
      <c r="F16" s="359">
        <f t="shared" si="2"/>
        <v>2983.2418024096382</v>
      </c>
      <c r="G16" s="350"/>
      <c r="H16" s="350"/>
      <c r="I16" s="351"/>
    </row>
    <row r="17" spans="1:9" ht="14.25">
      <c r="A17" s="356" t="s">
        <v>212</v>
      </c>
      <c r="B17" s="356">
        <v>1.70231</v>
      </c>
      <c r="C17" s="357" t="s">
        <v>208</v>
      </c>
      <c r="D17" s="358">
        <f t="shared" si="0"/>
        <v>1702.31</v>
      </c>
      <c r="E17" s="356" t="str">
        <f t="shared" si="1"/>
        <v>RM 1C</v>
      </c>
      <c r="F17" s="359">
        <f t="shared" si="2"/>
        <v>2415.4343216867469</v>
      </c>
      <c r="G17" s="350"/>
      <c r="H17" s="350"/>
      <c r="I17" s="351"/>
    </row>
    <row r="18" spans="1:9" ht="14.25">
      <c r="A18" s="356" t="s">
        <v>213</v>
      </c>
      <c r="B18" s="356">
        <v>1.3668899999999999</v>
      </c>
      <c r="C18" s="357" t="s">
        <v>208</v>
      </c>
      <c r="D18" s="358">
        <f t="shared" si="0"/>
        <v>1366.8899999999999</v>
      </c>
      <c r="E18" s="356" t="str">
        <f t="shared" si="1"/>
        <v>RR 1C</v>
      </c>
      <c r="F18" s="359">
        <f t="shared" si="2"/>
        <v>1939.5016301204817</v>
      </c>
      <c r="G18" s="350"/>
      <c r="H18" s="350"/>
      <c r="I18" s="351"/>
    </row>
    <row r="19" spans="1:9" ht="14.25">
      <c r="A19" s="356" t="s">
        <v>214</v>
      </c>
      <c r="B19" s="356">
        <v>1.68007</v>
      </c>
      <c r="C19" s="357" t="s">
        <v>206</v>
      </c>
      <c r="D19" s="358">
        <f t="shared" si="0"/>
        <v>1680.07</v>
      </c>
      <c r="E19" s="356" t="str">
        <f t="shared" si="1"/>
        <v>RC 1C POL</v>
      </c>
      <c r="F19" s="359">
        <f t="shared" si="2"/>
        <v>2383.8776373493974</v>
      </c>
      <c r="G19" s="350"/>
      <c r="H19" s="350"/>
      <c r="I19" s="351"/>
    </row>
    <row r="20" spans="1:9" ht="14.25">
      <c r="A20" s="356" t="s">
        <v>215</v>
      </c>
      <c r="B20" s="356">
        <v>1.95991</v>
      </c>
      <c r="C20" s="357" t="s">
        <v>206</v>
      </c>
      <c r="D20" s="358">
        <f t="shared" si="0"/>
        <v>1959.91</v>
      </c>
      <c r="E20" s="356" t="str">
        <f t="shared" si="1"/>
        <v>SBS 60-85</v>
      </c>
      <c r="F20" s="359">
        <f t="shared" si="2"/>
        <v>2780.9469963855427</v>
      </c>
      <c r="G20" s="350"/>
      <c r="H20" s="350"/>
      <c r="I20" s="351"/>
    </row>
    <row r="21" spans="1:9" ht="14.25">
      <c r="A21" s="356" t="s">
        <v>216</v>
      </c>
      <c r="B21" s="356">
        <v>1.5878399999999999</v>
      </c>
      <c r="C21" s="357" t="s">
        <v>208</v>
      </c>
      <c r="D21" s="358">
        <f t="shared" si="0"/>
        <v>1587.84</v>
      </c>
      <c r="E21" s="356" t="str">
        <f t="shared" si="1"/>
        <v>CAP 30/45</v>
      </c>
      <c r="F21" s="359">
        <f t="shared" si="2"/>
        <v>2253.0110457831324</v>
      </c>
      <c r="G21" s="350"/>
      <c r="H21" s="350"/>
      <c r="I21" s="351"/>
    </row>
    <row r="22" spans="1:9" ht="14.25">
      <c r="A22" s="356" t="s">
        <v>217</v>
      </c>
      <c r="B22" s="356">
        <v>1.85877</v>
      </c>
      <c r="C22" s="357" t="s">
        <v>208</v>
      </c>
      <c r="D22" s="358">
        <f t="shared" si="0"/>
        <v>1858.77</v>
      </c>
      <c r="E22" s="356" t="str">
        <f t="shared" si="1"/>
        <v>CAP 50/70</v>
      </c>
      <c r="F22" s="359">
        <f t="shared" si="2"/>
        <v>2637.4378662650606</v>
      </c>
      <c r="G22" s="350"/>
      <c r="H22" s="350"/>
      <c r="I22" s="351"/>
    </row>
    <row r="23" spans="1:9" ht="14.25">
      <c r="A23" s="349"/>
      <c r="B23" s="350"/>
      <c r="C23" s="350"/>
      <c r="D23" s="360"/>
      <c r="E23" s="350"/>
      <c r="F23" s="361"/>
      <c r="G23" s="350"/>
      <c r="H23" s="350"/>
      <c r="I23" s="351"/>
    </row>
    <row r="24" spans="1:9" ht="14.25">
      <c r="A24" s="349"/>
      <c r="B24" s="350"/>
      <c r="C24" s="350"/>
      <c r="D24" s="350"/>
      <c r="E24" s="350"/>
      <c r="F24" s="350"/>
      <c r="G24" s="350"/>
      <c r="H24" s="689" t="s">
        <v>184</v>
      </c>
      <c r="I24" s="689"/>
    </row>
    <row r="25" spans="1:9" ht="14.25">
      <c r="A25" s="349"/>
      <c r="B25" s="350"/>
      <c r="C25" s="350"/>
      <c r="D25" s="350"/>
      <c r="E25" s="350"/>
      <c r="F25" s="356" t="s">
        <v>185</v>
      </c>
      <c r="G25" s="350"/>
      <c r="H25" s="356" t="s">
        <v>218</v>
      </c>
      <c r="I25" s="356">
        <v>270.23700000000002</v>
      </c>
    </row>
    <row r="26" spans="1:9" ht="14.25">
      <c r="A26" s="349"/>
      <c r="B26" s="350"/>
      <c r="C26" s="350"/>
      <c r="D26" s="350"/>
      <c r="E26" s="350"/>
      <c r="F26" s="362">
        <v>0.17</v>
      </c>
      <c r="G26" s="350"/>
      <c r="H26" s="356" t="s">
        <v>572</v>
      </c>
      <c r="I26" s="356">
        <v>309.58600000000001</v>
      </c>
    </row>
    <row r="27" spans="1:9" ht="14.25">
      <c r="A27" s="349"/>
      <c r="B27" s="350"/>
      <c r="C27" s="350"/>
      <c r="D27" s="350"/>
      <c r="E27" s="350"/>
      <c r="F27" s="350"/>
      <c r="G27" s="350"/>
      <c r="H27" s="350"/>
      <c r="I27" s="351"/>
    </row>
    <row r="28" spans="1:9" ht="14.25">
      <c r="A28" s="349"/>
      <c r="B28" s="350"/>
      <c r="C28" s="350"/>
      <c r="D28" s="350"/>
      <c r="E28" s="350"/>
      <c r="F28" s="356" t="s">
        <v>188</v>
      </c>
      <c r="G28" s="350"/>
      <c r="H28" s="350"/>
      <c r="I28" s="351"/>
    </row>
    <row r="29" spans="1:9" ht="14.25">
      <c r="A29" s="349"/>
      <c r="B29" s="350"/>
      <c r="C29" s="350"/>
      <c r="D29" s="350"/>
      <c r="E29" s="350"/>
      <c r="F29" s="362">
        <v>0.1777</v>
      </c>
      <c r="G29" s="350"/>
      <c r="H29" s="350"/>
      <c r="I29" s="351"/>
    </row>
    <row r="30" spans="1:9" ht="14.25">
      <c r="A30" s="363"/>
      <c r="B30" s="364"/>
      <c r="C30" s="364"/>
      <c r="D30" s="364"/>
      <c r="E30" s="364"/>
      <c r="F30" s="364"/>
      <c r="G30" s="364"/>
      <c r="H30" s="364"/>
      <c r="I30" s="365"/>
    </row>
    <row r="31" spans="1:9">
      <c r="A31" s="690" t="s">
        <v>189</v>
      </c>
      <c r="B31" s="690"/>
      <c r="C31" s="690"/>
      <c r="D31" s="690"/>
      <c r="E31" s="690"/>
      <c r="F31" s="690"/>
      <c r="G31" s="690"/>
      <c r="H31" s="690"/>
      <c r="I31" s="690"/>
    </row>
    <row r="32" spans="1:9">
      <c r="A32" s="366"/>
      <c r="B32" s="366"/>
      <c r="C32" s="366"/>
      <c r="D32" s="366"/>
      <c r="E32" s="366"/>
      <c r="F32" s="366"/>
      <c r="G32" s="366"/>
      <c r="H32" s="366"/>
      <c r="I32" s="366"/>
    </row>
    <row r="33" spans="1:9">
      <c r="A33" s="367" t="s">
        <v>190</v>
      </c>
      <c r="B33" s="367"/>
      <c r="C33" s="366"/>
      <c r="D33" s="368"/>
      <c r="E33" s="368"/>
      <c r="F33" s="368"/>
      <c r="G33" s="368"/>
      <c r="H33" s="368"/>
      <c r="I33" s="366"/>
    </row>
    <row r="34" spans="1:9" ht="15">
      <c r="A34" s="369" t="s">
        <v>192</v>
      </c>
      <c r="B34" s="370">
        <v>160</v>
      </c>
      <c r="C34" s="366"/>
      <c r="D34" s="691"/>
      <c r="E34" s="691"/>
      <c r="F34" s="691"/>
      <c r="G34" s="691"/>
      <c r="H34" s="368"/>
      <c r="I34" s="366"/>
    </row>
    <row r="35" spans="1:9" ht="15">
      <c r="A35" s="369" t="s">
        <v>195</v>
      </c>
      <c r="B35" s="372">
        <f>(26.939+0.253*B34)/(1-F26)*(1+F29)*(I26/I25)</f>
        <v>109.59112650155147</v>
      </c>
      <c r="C35" s="366"/>
      <c r="D35" s="371"/>
      <c r="E35" s="371"/>
      <c r="F35" s="371"/>
      <c r="G35" s="371"/>
      <c r="H35" s="368"/>
      <c r="I35" s="366"/>
    </row>
    <row r="36" spans="1:9" ht="15">
      <c r="A36" s="366"/>
      <c r="B36" s="366"/>
      <c r="C36" s="366"/>
      <c r="D36" s="373"/>
      <c r="E36" s="373"/>
      <c r="F36" s="373"/>
      <c r="G36" s="373"/>
      <c r="H36" s="368"/>
      <c r="I36" s="366"/>
    </row>
    <row r="37" spans="1:9" ht="15">
      <c r="A37" s="366"/>
      <c r="B37" s="366"/>
      <c r="C37" s="366"/>
      <c r="D37" s="373"/>
      <c r="E37" s="373"/>
      <c r="F37" s="373"/>
      <c r="G37" s="373"/>
      <c r="H37" s="366"/>
      <c r="I37" s="366"/>
    </row>
    <row r="38" spans="1:9" ht="15.75">
      <c r="A38" s="668" t="s">
        <v>573</v>
      </c>
      <c r="B38" s="669"/>
      <c r="C38" s="669"/>
      <c r="D38" s="669"/>
      <c r="E38" s="669"/>
      <c r="F38" s="669"/>
      <c r="G38" s="669"/>
      <c r="H38" s="669"/>
      <c r="I38" s="670"/>
    </row>
    <row r="39" spans="1:9" ht="14.25">
      <c r="A39" s="671" t="s">
        <v>571</v>
      </c>
      <c r="B39" s="672"/>
      <c r="C39" s="672"/>
      <c r="D39" s="672"/>
      <c r="E39" s="672"/>
      <c r="F39" s="672"/>
      <c r="G39" s="672"/>
      <c r="H39" s="672"/>
      <c r="I39" s="673"/>
    </row>
    <row r="40" spans="1:9" ht="14.25">
      <c r="A40" s="374"/>
      <c r="B40" s="375"/>
      <c r="C40" s="375"/>
      <c r="D40" s="375"/>
      <c r="E40" s="375"/>
      <c r="F40" s="375"/>
      <c r="G40" s="375"/>
      <c r="H40" s="375"/>
      <c r="I40" s="376"/>
    </row>
    <row r="41" spans="1:9" ht="15">
      <c r="A41" s="377"/>
      <c r="B41" s="674" t="s">
        <v>174</v>
      </c>
      <c r="C41" s="675"/>
      <c r="D41" s="676"/>
      <c r="E41" s="378"/>
      <c r="F41" s="378"/>
      <c r="G41" s="378"/>
      <c r="H41" s="375"/>
      <c r="I41" s="376"/>
    </row>
    <row r="42" spans="1:9" ht="15">
      <c r="A42" s="379" t="s">
        <v>175</v>
      </c>
      <c r="B42" s="379" t="s">
        <v>176</v>
      </c>
      <c r="C42" s="380" t="s">
        <v>205</v>
      </c>
      <c r="D42" s="379" t="s">
        <v>177</v>
      </c>
      <c r="E42" s="379" t="s">
        <v>175</v>
      </c>
      <c r="F42" s="379" t="s">
        <v>219</v>
      </c>
      <c r="G42" s="378"/>
      <c r="H42" s="375">
        <f>161473.04</f>
        <v>161473.04</v>
      </c>
      <c r="I42" s="376"/>
    </row>
    <row r="43" spans="1:9" ht="14.25">
      <c r="A43" s="381" t="s">
        <v>179</v>
      </c>
      <c r="B43" s="381">
        <v>2.6946300000000001</v>
      </c>
      <c r="C43" s="382" t="s">
        <v>206</v>
      </c>
      <c r="D43" s="383">
        <f t="shared" ref="D43:D53" si="3">B43*1000</f>
        <v>2694.63</v>
      </c>
      <c r="E43" s="381" t="str">
        <f t="shared" ref="E43:E53" si="4">A43</f>
        <v>CM30</v>
      </c>
      <c r="F43" s="384">
        <f>((D43*(1+$F$60)/(1-$F$57)))</f>
        <v>3246.542168674699</v>
      </c>
      <c r="G43" s="475"/>
      <c r="H43" s="375">
        <f>47115.15</f>
        <v>47115.15</v>
      </c>
      <c r="I43" s="376"/>
    </row>
    <row r="44" spans="1:9" ht="14.25">
      <c r="A44" s="381" t="s">
        <v>207</v>
      </c>
      <c r="B44" s="381">
        <v>1.6630799999999999</v>
      </c>
      <c r="C44" s="382" t="s">
        <v>208</v>
      </c>
      <c r="D44" s="383">
        <f t="shared" si="3"/>
        <v>1663.08</v>
      </c>
      <c r="E44" s="381" t="str">
        <f t="shared" si="4"/>
        <v>RR2C</v>
      </c>
      <c r="F44" s="384">
        <f t="shared" ref="F44:F53" si="5">((D44*(1+$F$60)/(1-$F$57)))</f>
        <v>2003.7108433734941</v>
      </c>
      <c r="G44" s="375"/>
      <c r="H44" s="375">
        <f>H43*0.03</f>
        <v>1413.4545000000001</v>
      </c>
      <c r="I44" s="376"/>
    </row>
    <row r="45" spans="1:9" ht="14.25">
      <c r="A45" s="381" t="s">
        <v>209</v>
      </c>
      <c r="B45" s="381">
        <v>1.6837599999999999</v>
      </c>
      <c r="C45" s="382" t="s">
        <v>206</v>
      </c>
      <c r="D45" s="383">
        <f t="shared" si="3"/>
        <v>1683.76</v>
      </c>
      <c r="E45" s="381" t="str">
        <f t="shared" si="4"/>
        <v>RR2C POL</v>
      </c>
      <c r="F45" s="384">
        <f t="shared" si="5"/>
        <v>2028.6265060240964</v>
      </c>
      <c r="G45" s="375"/>
      <c r="H45" s="375">
        <f>H44*2.4</f>
        <v>3392.2908000000002</v>
      </c>
      <c r="I45" s="376"/>
    </row>
    <row r="46" spans="1:9" ht="14.25">
      <c r="A46" s="381" t="s">
        <v>210</v>
      </c>
      <c r="B46" s="381">
        <v>1.50495</v>
      </c>
      <c r="C46" s="382" t="s">
        <v>208</v>
      </c>
      <c r="D46" s="383">
        <f t="shared" si="3"/>
        <v>1504.95</v>
      </c>
      <c r="E46" s="381" t="str">
        <f t="shared" si="4"/>
        <v>RL 1C</v>
      </c>
      <c r="F46" s="384">
        <f t="shared" si="5"/>
        <v>1813.1927710843374</v>
      </c>
      <c r="G46" s="375"/>
      <c r="H46" s="375">
        <f>H45*0.05</f>
        <v>169.61454000000003</v>
      </c>
      <c r="I46" s="376"/>
    </row>
    <row r="47" spans="1:9" ht="14.25">
      <c r="A47" s="381" t="s">
        <v>211</v>
      </c>
      <c r="B47" s="381">
        <v>2.1024799999999999</v>
      </c>
      <c r="C47" s="382" t="s">
        <v>206</v>
      </c>
      <c r="D47" s="383">
        <f t="shared" si="3"/>
        <v>2102.48</v>
      </c>
      <c r="E47" s="381" t="str">
        <f t="shared" si="4"/>
        <v>RL 1C POL</v>
      </c>
      <c r="F47" s="384">
        <f t="shared" si="5"/>
        <v>2533.1084337349398</v>
      </c>
      <c r="G47" s="375"/>
      <c r="H47" s="375"/>
      <c r="I47" s="376"/>
    </row>
    <row r="48" spans="1:9" ht="14.25">
      <c r="A48" s="381" t="s">
        <v>212</v>
      </c>
      <c r="B48" s="381">
        <v>1.70231</v>
      </c>
      <c r="C48" s="382" t="s">
        <v>208</v>
      </c>
      <c r="D48" s="383">
        <f t="shared" si="3"/>
        <v>1702.31</v>
      </c>
      <c r="E48" s="381" t="str">
        <f t="shared" si="4"/>
        <v>RM 1C</v>
      </c>
      <c r="F48" s="384">
        <f t="shared" si="5"/>
        <v>2050.9759036144578</v>
      </c>
      <c r="G48" s="375"/>
      <c r="H48" s="375"/>
      <c r="I48" s="376"/>
    </row>
    <row r="49" spans="1:9" ht="14.25">
      <c r="A49" s="381" t="s">
        <v>213</v>
      </c>
      <c r="B49" s="381">
        <v>1.3668899999999999</v>
      </c>
      <c r="C49" s="382" t="s">
        <v>208</v>
      </c>
      <c r="D49" s="383">
        <f t="shared" si="3"/>
        <v>1366.8899999999999</v>
      </c>
      <c r="E49" s="381" t="str">
        <f t="shared" si="4"/>
        <v>RR 1C</v>
      </c>
      <c r="F49" s="384">
        <f t="shared" si="5"/>
        <v>1646.8554216867469</v>
      </c>
      <c r="G49" s="375"/>
      <c r="H49" s="375"/>
      <c r="I49" s="376"/>
    </row>
    <row r="50" spans="1:9" ht="14.25">
      <c r="A50" s="381" t="s">
        <v>214</v>
      </c>
      <c r="B50" s="381">
        <v>1.68007</v>
      </c>
      <c r="C50" s="382" t="s">
        <v>206</v>
      </c>
      <c r="D50" s="383">
        <f t="shared" si="3"/>
        <v>1680.07</v>
      </c>
      <c r="E50" s="381" t="str">
        <f t="shared" si="4"/>
        <v>RC 1C POL</v>
      </c>
      <c r="F50" s="384">
        <f t="shared" si="5"/>
        <v>2024.1807228915663</v>
      </c>
      <c r="G50" s="375"/>
      <c r="H50" s="375"/>
      <c r="I50" s="376"/>
    </row>
    <row r="51" spans="1:9" ht="14.25">
      <c r="A51" s="381" t="s">
        <v>215</v>
      </c>
      <c r="B51" s="381">
        <v>1.95991</v>
      </c>
      <c r="C51" s="382" t="s">
        <v>206</v>
      </c>
      <c r="D51" s="383">
        <f t="shared" si="3"/>
        <v>1959.91</v>
      </c>
      <c r="E51" s="381" t="str">
        <f t="shared" si="4"/>
        <v>SBS 60-85</v>
      </c>
      <c r="F51" s="384">
        <f t="shared" si="5"/>
        <v>2361.3373493975905</v>
      </c>
      <c r="G51" s="375"/>
      <c r="H51" s="375"/>
      <c r="I51" s="376"/>
    </row>
    <row r="52" spans="1:9" ht="14.25">
      <c r="A52" s="381" t="s">
        <v>216</v>
      </c>
      <c r="B52" s="381">
        <v>1.5878399999999999</v>
      </c>
      <c r="C52" s="382" t="s">
        <v>208</v>
      </c>
      <c r="D52" s="383">
        <f t="shared" si="3"/>
        <v>1587.84</v>
      </c>
      <c r="E52" s="381" t="str">
        <f t="shared" si="4"/>
        <v>CAP 30/45</v>
      </c>
      <c r="F52" s="384">
        <f t="shared" si="5"/>
        <v>1913.0602409638554</v>
      </c>
      <c r="G52" s="375"/>
      <c r="H52" s="375"/>
      <c r="I52" s="376"/>
    </row>
    <row r="53" spans="1:9" ht="14.25">
      <c r="A53" s="381" t="s">
        <v>217</v>
      </c>
      <c r="B53" s="381">
        <v>1.85877</v>
      </c>
      <c r="C53" s="382" t="s">
        <v>208</v>
      </c>
      <c r="D53" s="383">
        <f t="shared" si="3"/>
        <v>1858.77</v>
      </c>
      <c r="E53" s="381" t="str">
        <f t="shared" si="4"/>
        <v>CAP 50/70</v>
      </c>
      <c r="F53" s="384">
        <f t="shared" si="5"/>
        <v>2239.4819277108436</v>
      </c>
      <c r="G53" s="375"/>
      <c r="H53" s="375"/>
      <c r="I53" s="376"/>
    </row>
    <row r="54" spans="1:9" ht="14.25">
      <c r="A54" s="374"/>
      <c r="B54" s="375"/>
      <c r="C54" s="375"/>
      <c r="D54" s="385"/>
      <c r="E54" s="375"/>
      <c r="F54" s="386"/>
      <c r="G54" s="375"/>
      <c r="H54" s="375"/>
      <c r="I54" s="376"/>
    </row>
    <row r="55" spans="1:9" ht="14.25">
      <c r="A55" s="374"/>
      <c r="B55" s="375"/>
      <c r="C55" s="375"/>
      <c r="D55" s="375"/>
      <c r="E55" s="375"/>
      <c r="F55" s="375"/>
      <c r="G55" s="375"/>
      <c r="H55" s="677" t="s">
        <v>184</v>
      </c>
      <c r="I55" s="677"/>
    </row>
    <row r="56" spans="1:9" ht="14.25">
      <c r="A56" s="374"/>
      <c r="B56" s="375"/>
      <c r="C56" s="375"/>
      <c r="D56" s="375"/>
      <c r="E56" s="375"/>
      <c r="F56" s="381" t="s">
        <v>185</v>
      </c>
      <c r="G56" s="375"/>
      <c r="H56" s="381" t="s">
        <v>218</v>
      </c>
      <c r="I56" s="381">
        <v>270.23700000000002</v>
      </c>
    </row>
    <row r="57" spans="1:9" ht="14.25">
      <c r="A57" s="374"/>
      <c r="B57" s="375"/>
      <c r="C57" s="375"/>
      <c r="D57" s="375"/>
      <c r="E57" s="375"/>
      <c r="F57" s="387">
        <v>0.17</v>
      </c>
      <c r="G57" s="375"/>
      <c r="H57" s="381" t="s">
        <v>431</v>
      </c>
      <c r="I57" s="381">
        <v>309.67399999999998</v>
      </c>
    </row>
    <row r="58" spans="1:9" ht="14.25">
      <c r="A58" s="374"/>
      <c r="B58" s="375"/>
      <c r="C58" s="375"/>
      <c r="D58" s="375"/>
      <c r="E58" s="375"/>
      <c r="F58" s="375"/>
      <c r="G58" s="375"/>
      <c r="H58" s="375"/>
      <c r="I58" s="376"/>
    </row>
    <row r="59" spans="1:9" ht="14.25">
      <c r="A59" s="374"/>
      <c r="B59" s="375"/>
      <c r="C59" s="375"/>
      <c r="D59" s="375"/>
      <c r="E59" s="375"/>
      <c r="F59" s="381" t="s">
        <v>188</v>
      </c>
      <c r="G59" s="375"/>
      <c r="H59" s="375"/>
      <c r="I59" s="376"/>
    </row>
    <row r="60" spans="1:9" ht="14.25">
      <c r="A60" s="374"/>
      <c r="B60" s="375"/>
      <c r="C60" s="375"/>
      <c r="D60" s="375"/>
      <c r="E60" s="375"/>
      <c r="F60" s="388">
        <v>0</v>
      </c>
      <c r="G60" s="375"/>
      <c r="H60" s="375"/>
      <c r="I60" s="376"/>
    </row>
    <row r="61" spans="1:9" ht="14.25">
      <c r="A61" s="389"/>
      <c r="B61" s="390"/>
      <c r="C61" s="390"/>
      <c r="D61" s="390"/>
      <c r="E61" s="390"/>
      <c r="F61" s="390"/>
      <c r="G61" s="390"/>
      <c r="H61" s="390"/>
      <c r="I61" s="391"/>
    </row>
    <row r="62" spans="1:9">
      <c r="A62" s="678" t="s">
        <v>189</v>
      </c>
      <c r="B62" s="678"/>
      <c r="C62" s="678"/>
      <c r="D62" s="678"/>
      <c r="E62" s="678"/>
      <c r="F62" s="678"/>
      <c r="G62" s="678"/>
      <c r="H62" s="678"/>
      <c r="I62" s="678"/>
    </row>
    <row r="63" spans="1:9">
      <c r="A63" s="19"/>
      <c r="B63" s="19"/>
      <c r="C63" s="19"/>
      <c r="D63" s="19"/>
      <c r="E63" s="19"/>
      <c r="F63" s="19"/>
      <c r="G63" s="19"/>
      <c r="H63" s="19"/>
      <c r="I63" s="19"/>
    </row>
    <row r="64" spans="1:9">
      <c r="A64" s="392" t="s">
        <v>190</v>
      </c>
      <c r="B64" s="392"/>
      <c r="C64" s="19"/>
      <c r="D64" s="393"/>
      <c r="E64" s="393"/>
      <c r="F64" s="393"/>
      <c r="G64" s="393"/>
      <c r="H64" s="393"/>
      <c r="I64" s="19"/>
    </row>
    <row r="65" spans="1:9" ht="15">
      <c r="A65" s="394" t="s">
        <v>192</v>
      </c>
      <c r="B65" s="395">
        <v>160</v>
      </c>
      <c r="C65" s="19"/>
      <c r="D65" s="679"/>
      <c r="E65" s="679"/>
      <c r="F65" s="679"/>
      <c r="G65" s="679"/>
      <c r="H65" s="393"/>
      <c r="I65" s="19"/>
    </row>
    <row r="66" spans="1:9" ht="15">
      <c r="A66" s="394" t="s">
        <v>195</v>
      </c>
      <c r="B66" s="397">
        <f>(26.939+0.253*B65)/(1-F57)*(1+F60)*(I57/I56)</f>
        <v>93.081665825593262</v>
      </c>
      <c r="C66" s="19"/>
      <c r="D66" s="396"/>
      <c r="E66" s="396"/>
      <c r="F66" s="396"/>
      <c r="G66" s="396"/>
      <c r="H66" s="393"/>
      <c r="I66" s="19"/>
    </row>
    <row r="67" spans="1:9">
      <c r="A67" s="19"/>
      <c r="B67" s="19"/>
      <c r="C67" s="19"/>
      <c r="D67" s="19"/>
      <c r="E67" s="19"/>
      <c r="F67" s="19"/>
      <c r="G67" s="19"/>
      <c r="H67" s="19"/>
      <c r="I67" s="19"/>
    </row>
  </sheetData>
  <mergeCells count="14">
    <mergeCell ref="D65:E65"/>
    <mergeCell ref="F65:G65"/>
    <mergeCell ref="A7:I7"/>
    <mergeCell ref="A8:I8"/>
    <mergeCell ref="B10:D10"/>
    <mergeCell ref="H24:I24"/>
    <mergeCell ref="A31:I31"/>
    <mergeCell ref="D34:E34"/>
    <mergeCell ref="F34:G34"/>
    <mergeCell ref="A38:I38"/>
    <mergeCell ref="A39:I39"/>
    <mergeCell ref="B41:D41"/>
    <mergeCell ref="H55:I55"/>
    <mergeCell ref="A62:I62"/>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8</vt:i4>
      </vt:variant>
    </vt:vector>
  </HeadingPairs>
  <TitlesOfParts>
    <vt:vector size="21" baseType="lpstr">
      <vt:lpstr>BDI</vt:lpstr>
      <vt:lpstr>MAT BETUMINOSO</vt:lpstr>
      <vt:lpstr>BDI 1</vt:lpstr>
      <vt:lpstr>Cronograma</vt:lpstr>
      <vt:lpstr>Quadro de Areas</vt:lpstr>
      <vt:lpstr>MEMORIA DE CALCULO SINALIZA</vt:lpstr>
      <vt:lpstr>MEMORIAL DE CALCULO</vt:lpstr>
      <vt:lpstr>QUADRO DE AREAS (2)</vt:lpstr>
      <vt:lpstr>Orçamento</vt:lpstr>
      <vt:lpstr>Canteiro</vt:lpstr>
      <vt:lpstr>Adm Local</vt:lpstr>
      <vt:lpstr>Mobilização</vt:lpstr>
      <vt:lpstr>Plan1</vt:lpstr>
      <vt:lpstr>BDI!Area_de_impressao</vt:lpstr>
      <vt:lpstr>Cronograma!Area_de_impressao</vt:lpstr>
      <vt:lpstr>'MAT BETUMINOSO'!Area_de_impressao</vt:lpstr>
      <vt:lpstr>'MEMORIA DE CALCULO SINALIZA'!Area_de_impressao</vt:lpstr>
      <vt:lpstr>Orçamento!Area_de_impressao</vt:lpstr>
      <vt:lpstr>'Quadro de Areas'!Area_de_impressao</vt:lpstr>
      <vt:lpstr>'QUADRO DE AREAS (2)'!Area_de_impressao</vt:lpstr>
      <vt:lpstr>'MEMORIAL DE CALCULO'!Titulos_de_impressao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OR\307AMENT\301RIA RECAPEAMENTO PARA\332NA V02 A 12.01.2016.xlsx)</dc:title>
  <dc:creator>Rogerio Essado</dc:creator>
  <cp:lastModifiedBy>Valmir</cp:lastModifiedBy>
  <cp:lastPrinted>2018-01-16T22:31:18Z</cp:lastPrinted>
  <dcterms:created xsi:type="dcterms:W3CDTF">2017-05-15T09:55:57Z</dcterms:created>
  <dcterms:modified xsi:type="dcterms:W3CDTF">2018-07-11T17:34:14Z</dcterms:modified>
</cp:coreProperties>
</file>